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/>
  <mc:AlternateContent xmlns:mc="http://schemas.openxmlformats.org/markup-compatibility/2006">
    <mc:Choice Requires="x15">
      <x15ac:absPath xmlns:x15ac="http://schemas.microsoft.com/office/spreadsheetml/2010/11/ac" url="Z:\IZVJEŠTAJI\PLAN\"/>
    </mc:Choice>
  </mc:AlternateContent>
  <xr:revisionPtr revIDLastSave="0" documentId="13_ncr:1_{8BABB56F-A892-4B08-A9F4-9AFF9F3ADE95}" xr6:coauthVersionLast="36" xr6:coauthVersionMax="36" xr10:uidLastSave="{00000000-0000-0000-0000-000000000000}"/>
  <bookViews>
    <workbookView xWindow="0" yWindow="0" windowWidth="12216" windowHeight="4404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N117" i="13"/>
  <c r="H117" i="13"/>
  <c r="F117" i="13"/>
  <c r="V37" i="13"/>
  <c r="Q37" i="13"/>
  <c r="M37" i="13"/>
  <c r="E37" i="13"/>
  <c r="W77" i="13"/>
  <c r="U77" i="13"/>
  <c r="P77" i="13"/>
  <c r="N77" i="13"/>
  <c r="H77" i="13"/>
  <c r="F77" i="13"/>
  <c r="E76" i="13"/>
  <c r="V117" i="13"/>
  <c r="Q117" i="13"/>
  <c r="M117" i="13"/>
  <c r="E117" i="13"/>
  <c r="W37" i="13"/>
  <c r="U37" i="13"/>
  <c r="P37" i="13"/>
  <c r="N37" i="13"/>
  <c r="F37" i="13"/>
  <c r="V77" i="13"/>
  <c r="Q77" i="13"/>
  <c r="M77" i="13"/>
  <c r="E77" i="13"/>
  <c r="H37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V119" i="13"/>
  <c r="P119" i="13"/>
  <c r="H119" i="13"/>
  <c r="V79" i="13"/>
  <c r="P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H51" i="13"/>
  <c r="F51" i="13"/>
  <c r="V38" i="13"/>
  <c r="P38" i="13"/>
  <c r="N38" i="13"/>
  <c r="H38" i="13"/>
  <c r="F38" i="13"/>
  <c r="V36" i="13"/>
  <c r="V118" i="13"/>
  <c r="P118" i="13"/>
  <c r="N118" i="13"/>
  <c r="H118" i="13"/>
  <c r="F118" i="13"/>
  <c r="V116" i="13"/>
  <c r="P116" i="13"/>
  <c r="N116" i="13"/>
  <c r="H116" i="13"/>
  <c r="F116" i="13"/>
  <c r="V115" i="13"/>
  <c r="P115" i="13"/>
  <c r="N115" i="13"/>
  <c r="H115" i="13"/>
  <c r="F115" i="13"/>
  <c r="V91" i="13"/>
  <c r="P91" i="13"/>
  <c r="N91" i="13"/>
  <c r="H91" i="13"/>
  <c r="F91" i="13"/>
  <c r="V78" i="13"/>
  <c r="P78" i="13"/>
  <c r="N78" i="13"/>
  <c r="H78" i="13"/>
  <c r="F78" i="13"/>
  <c r="V76" i="13"/>
  <c r="P76" i="13"/>
  <c r="N76" i="13"/>
  <c r="H76" i="13"/>
  <c r="F76" i="13"/>
  <c r="V75" i="13"/>
  <c r="P75" i="13"/>
  <c r="N75" i="13"/>
  <c r="H75" i="13"/>
  <c r="F75" i="13"/>
  <c r="U51" i="13"/>
  <c r="Q51" i="13"/>
  <c r="M51" i="13"/>
  <c r="U38" i="13"/>
  <c r="Q38" i="13"/>
  <c r="M38" i="13"/>
  <c r="P36" i="13"/>
  <c r="N36" i="13"/>
  <c r="H36" i="13"/>
  <c r="F36" i="13"/>
  <c r="V35" i="13"/>
  <c r="P35" i="13"/>
  <c r="N35" i="13"/>
  <c r="H35" i="13"/>
  <c r="F35" i="13"/>
  <c r="V11" i="13"/>
  <c r="P11" i="13"/>
  <c r="N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Q80" i="13"/>
  <c r="P40" i="13"/>
  <c r="P120" i="13"/>
  <c r="H27" i="13"/>
  <c r="H114" i="13"/>
  <c r="P80" i="13"/>
  <c r="Q120" i="13"/>
  <c r="H67" i="13"/>
  <c r="P67" i="13"/>
  <c r="P107" i="13"/>
  <c r="Q67" i="13"/>
  <c r="Q107" i="13"/>
  <c r="H107" i="13"/>
  <c r="P27" i="13"/>
  <c r="H34" i="13"/>
  <c r="H40" i="13"/>
  <c r="W59" i="14"/>
  <c r="P74" i="13"/>
  <c r="Q34" i="13"/>
  <c r="Q114" i="13"/>
  <c r="H74" i="13"/>
  <c r="P114" i="13"/>
  <c r="Q40" i="13"/>
  <c r="Q74" i="13"/>
  <c r="P34" i="13"/>
  <c r="P46" i="13" l="1"/>
  <c r="P48" i="13" s="1"/>
  <c r="P50" i="13" s="1"/>
  <c r="H6" i="13"/>
  <c r="H8" i="13" s="1"/>
  <c r="H41" i="13"/>
  <c r="Q81" i="13"/>
  <c r="Q86" i="13"/>
  <c r="Q88" i="13" s="1"/>
  <c r="P81" i="13"/>
  <c r="H86" i="13"/>
  <c r="H88" i="13" s="1"/>
  <c r="Q121" i="13"/>
  <c r="H81" i="13"/>
  <c r="Q6" i="13"/>
  <c r="Q8" i="13" s="1"/>
  <c r="P121" i="13"/>
  <c r="Q41" i="13"/>
  <c r="H121" i="13"/>
  <c r="H46" i="13"/>
  <c r="H48" i="13" s="1"/>
  <c r="Q46" i="13"/>
  <c r="Q48" i="13" s="1"/>
  <c r="P86" i="13"/>
  <c r="P88" i="13" s="1"/>
  <c r="P90" i="13" s="1"/>
  <c r="P6" i="13"/>
  <c r="P8" i="13" s="1"/>
  <c r="P10" i="13" s="1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15" i="13" l="1"/>
  <c r="S113" i="13"/>
  <c r="S104" i="13"/>
  <c r="S96" i="13"/>
  <c r="S77" i="13"/>
  <c r="S68" i="13"/>
  <c r="S59" i="13"/>
  <c r="S51" i="13"/>
  <c r="S31" i="13"/>
  <c r="S22" i="13"/>
  <c r="S14" i="13"/>
  <c r="S33" i="13"/>
  <c r="S78" i="13"/>
  <c r="S23" i="13"/>
  <c r="S112" i="13"/>
  <c r="S103" i="13"/>
  <c r="S95" i="13"/>
  <c r="S76" i="13"/>
  <c r="S66" i="13"/>
  <c r="S58" i="13"/>
  <c r="S39" i="13"/>
  <c r="S30" i="13"/>
  <c r="S21" i="13"/>
  <c r="S13" i="13"/>
  <c r="S65" i="13"/>
  <c r="S38" i="13"/>
  <c r="S29" i="13"/>
  <c r="S12" i="13"/>
  <c r="S72" i="13"/>
  <c r="S36" i="13"/>
  <c r="S24" i="13"/>
  <c r="S60" i="13"/>
  <c r="S15" i="13"/>
  <c r="S111" i="13"/>
  <c r="S102" i="13"/>
  <c r="S94" i="13"/>
  <c r="S75" i="13"/>
  <c r="S57" i="13"/>
  <c r="S20" i="13"/>
  <c r="S100" i="13"/>
  <c r="S55" i="13"/>
  <c r="S18" i="13"/>
  <c r="S16" i="13"/>
  <c r="S52" i="13"/>
  <c r="S119" i="13"/>
  <c r="S110" i="13"/>
  <c r="S101" i="13"/>
  <c r="S93" i="13"/>
  <c r="S73" i="13"/>
  <c r="S64" i="13"/>
  <c r="S56" i="13"/>
  <c r="S37" i="13"/>
  <c r="S28" i="13"/>
  <c r="S19" i="13"/>
  <c r="S11" i="13"/>
  <c r="S118" i="13"/>
  <c r="S109" i="13"/>
  <c r="S92" i="13"/>
  <c r="S63" i="13"/>
  <c r="S26" i="13"/>
  <c r="S105" i="13"/>
  <c r="S32" i="13"/>
  <c r="S97" i="13"/>
  <c r="S117" i="13"/>
  <c r="S108" i="13"/>
  <c r="S99" i="13"/>
  <c r="S91" i="13"/>
  <c r="S71" i="13"/>
  <c r="S62" i="13"/>
  <c r="S54" i="13"/>
  <c r="S35" i="13"/>
  <c r="S25" i="13"/>
  <c r="S17" i="13"/>
  <c r="S116" i="13"/>
  <c r="S106" i="13"/>
  <c r="S98" i="13"/>
  <c r="S79" i="13"/>
  <c r="S70" i="13"/>
  <c r="S61" i="13"/>
  <c r="S53" i="13"/>
  <c r="S69" i="13"/>
  <c r="R105" i="13"/>
  <c r="R78" i="13"/>
  <c r="R60" i="13"/>
  <c r="R30" i="13"/>
  <c r="R13" i="13"/>
  <c r="R37" i="13"/>
  <c r="R118" i="13"/>
  <c r="R72" i="13"/>
  <c r="R26" i="13"/>
  <c r="R102" i="13"/>
  <c r="R53" i="13"/>
  <c r="R103" i="13"/>
  <c r="R75" i="13"/>
  <c r="R58" i="13"/>
  <c r="R28" i="13"/>
  <c r="R11" i="13"/>
  <c r="R113" i="13"/>
  <c r="R68" i="13"/>
  <c r="R22" i="13"/>
  <c r="R98" i="13"/>
  <c r="R38" i="13"/>
  <c r="R117" i="13"/>
  <c r="R101" i="13"/>
  <c r="R73" i="13"/>
  <c r="R56" i="13"/>
  <c r="R25" i="13"/>
  <c r="R109" i="13"/>
  <c r="R63" i="13"/>
  <c r="R18" i="13"/>
  <c r="R94" i="13"/>
  <c r="R33" i="13"/>
  <c r="R119" i="13"/>
  <c r="R99" i="13"/>
  <c r="R71" i="13"/>
  <c r="R54" i="13"/>
  <c r="R23" i="13"/>
  <c r="R104" i="13"/>
  <c r="R59" i="13"/>
  <c r="R14" i="13"/>
  <c r="R79" i="13"/>
  <c r="R29" i="13"/>
  <c r="R116" i="13"/>
  <c r="R97" i="13"/>
  <c r="R69" i="13"/>
  <c r="R52" i="13"/>
  <c r="R21" i="13"/>
  <c r="R100" i="13"/>
  <c r="R55" i="13"/>
  <c r="R70" i="13"/>
  <c r="R24" i="13"/>
  <c r="R77" i="13"/>
  <c r="R112" i="13"/>
  <c r="R95" i="13"/>
  <c r="R66" i="13"/>
  <c r="R39" i="13"/>
  <c r="R19" i="13"/>
  <c r="R96" i="13"/>
  <c r="R51" i="13"/>
  <c r="R115" i="13"/>
  <c r="R65" i="13"/>
  <c r="R20" i="13"/>
  <c r="R110" i="13"/>
  <c r="R93" i="13"/>
  <c r="R64" i="13"/>
  <c r="R36" i="13"/>
  <c r="R17" i="13"/>
  <c r="R92" i="13"/>
  <c r="R35" i="13"/>
  <c r="R111" i="13"/>
  <c r="R61" i="13"/>
  <c r="R16" i="13"/>
  <c r="R108" i="13"/>
  <c r="R91" i="13"/>
  <c r="R62" i="13"/>
  <c r="R32" i="13"/>
  <c r="R15" i="13"/>
  <c r="R76" i="13"/>
  <c r="R31" i="13"/>
  <c r="R106" i="13"/>
  <c r="R57" i="13"/>
  <c r="R12" i="13"/>
  <c r="L91" i="13"/>
  <c r="L112" i="13"/>
  <c r="L95" i="13"/>
  <c r="L59" i="13"/>
  <c r="L26" i="13"/>
  <c r="L106" i="13"/>
  <c r="L54" i="13"/>
  <c r="L77" i="13"/>
  <c r="L119" i="13"/>
  <c r="L51" i="13"/>
  <c r="L11" i="13"/>
  <c r="L110" i="13"/>
  <c r="L93" i="13"/>
  <c r="L57" i="13"/>
  <c r="L24" i="13"/>
  <c r="L102" i="13"/>
  <c r="L32" i="13"/>
  <c r="L92" i="13"/>
  <c r="L25" i="13"/>
  <c r="L73" i="13"/>
  <c r="L115" i="13"/>
  <c r="L75" i="13"/>
  <c r="L108" i="13"/>
  <c r="L72" i="13"/>
  <c r="L55" i="13"/>
  <c r="L22" i="13"/>
  <c r="L98" i="13"/>
  <c r="L28" i="13"/>
  <c r="L35" i="13"/>
  <c r="L105" i="13"/>
  <c r="L70" i="13"/>
  <c r="L53" i="13"/>
  <c r="L20" i="13"/>
  <c r="L94" i="13"/>
  <c r="L23" i="13"/>
  <c r="L116" i="13"/>
  <c r="L76" i="13"/>
  <c r="L103" i="13"/>
  <c r="L68" i="13"/>
  <c r="L39" i="13"/>
  <c r="L18" i="13"/>
  <c r="L71" i="13"/>
  <c r="L19" i="13"/>
  <c r="L64" i="13"/>
  <c r="L13" i="13"/>
  <c r="L117" i="13"/>
  <c r="L79" i="13"/>
  <c r="L36" i="13"/>
  <c r="L101" i="13"/>
  <c r="L65" i="13"/>
  <c r="L33" i="13"/>
  <c r="L16" i="13"/>
  <c r="L113" i="13"/>
  <c r="L66" i="13"/>
  <c r="L15" i="13"/>
  <c r="L60" i="13"/>
  <c r="L30" i="13"/>
  <c r="L37" i="13"/>
  <c r="L118" i="13"/>
  <c r="L78" i="13"/>
  <c r="L99" i="13"/>
  <c r="L63" i="13"/>
  <c r="L31" i="13"/>
  <c r="L14" i="13"/>
  <c r="L111" i="13"/>
  <c r="L62" i="13"/>
  <c r="L104" i="13"/>
  <c r="L56" i="13"/>
  <c r="L21" i="13"/>
  <c r="L69" i="13"/>
  <c r="L38" i="13"/>
  <c r="L97" i="13"/>
  <c r="L61" i="13"/>
  <c r="L29" i="13"/>
  <c r="L12" i="13"/>
  <c r="L109" i="13"/>
  <c r="L58" i="13"/>
  <c r="L100" i="13"/>
  <c r="L52" i="13"/>
  <c r="L96" i="13"/>
  <c r="L17" i="13"/>
  <c r="K79" i="13"/>
  <c r="K51" i="13"/>
  <c r="K36" i="13"/>
  <c r="K115" i="13"/>
  <c r="K75" i="13"/>
  <c r="K35" i="13"/>
  <c r="K76" i="13"/>
  <c r="K11" i="13"/>
  <c r="K116" i="13"/>
  <c r="K91" i="13"/>
  <c r="K38" i="13"/>
  <c r="K37" i="13"/>
  <c r="K77" i="13"/>
  <c r="K119" i="13"/>
  <c r="K118" i="13"/>
  <c r="K78" i="13"/>
  <c r="K117" i="13"/>
  <c r="J51" i="13"/>
  <c r="J38" i="13"/>
  <c r="J79" i="13"/>
  <c r="J118" i="13"/>
  <c r="J116" i="13"/>
  <c r="J115" i="13"/>
  <c r="J91" i="13"/>
  <c r="J78" i="13"/>
  <c r="J76" i="13"/>
  <c r="J75" i="13"/>
  <c r="J37" i="13"/>
  <c r="J36" i="13"/>
  <c r="J35" i="13"/>
  <c r="J11" i="13"/>
  <c r="J117" i="13"/>
  <c r="J119" i="13"/>
  <c r="J77" i="13"/>
  <c r="I91" i="13"/>
  <c r="I11" i="13"/>
  <c r="I38" i="13"/>
  <c r="I51" i="13"/>
  <c r="I79" i="13"/>
  <c r="I115" i="13"/>
  <c r="I75" i="13"/>
  <c r="I35" i="13"/>
  <c r="I77" i="13"/>
  <c r="I116" i="13"/>
  <c r="I76" i="13"/>
  <c r="I36" i="13"/>
  <c r="I118" i="13"/>
  <c r="I117" i="13"/>
  <c r="I37" i="13"/>
  <c r="I78" i="13"/>
  <c r="I119" i="13"/>
  <c r="T79" i="13"/>
  <c r="T36" i="13"/>
  <c r="T35" i="13"/>
  <c r="T11" i="13"/>
  <c r="T37" i="13"/>
  <c r="T117" i="13"/>
  <c r="T77" i="13"/>
  <c r="T119" i="13"/>
  <c r="T51" i="13"/>
  <c r="T38" i="13"/>
  <c r="T118" i="13"/>
  <c r="T116" i="13"/>
  <c r="T115" i="13"/>
  <c r="T91" i="13"/>
  <c r="T78" i="13"/>
  <c r="T76" i="13"/>
  <c r="T75" i="13"/>
  <c r="G117" i="13"/>
  <c r="G38" i="13"/>
  <c r="G75" i="13"/>
  <c r="G35" i="13"/>
  <c r="G79" i="13"/>
  <c r="G91" i="13"/>
  <c r="G11" i="13"/>
  <c r="G37" i="13"/>
  <c r="G51" i="13"/>
  <c r="G118" i="13"/>
  <c r="G78" i="13"/>
  <c r="G115" i="13"/>
  <c r="G116" i="13"/>
  <c r="G76" i="13"/>
  <c r="G36" i="13"/>
  <c r="G77" i="13"/>
  <c r="G119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R120" i="13" l="1"/>
  <c r="S114" i="13"/>
  <c r="S40" i="13"/>
  <c r="S67" i="13"/>
  <c r="S27" i="13"/>
  <c r="S74" i="13"/>
  <c r="S34" i="13"/>
  <c r="S80" i="13"/>
  <c r="S107" i="13"/>
  <c r="S120" i="13"/>
  <c r="R107" i="13"/>
  <c r="R114" i="13"/>
  <c r="R27" i="13"/>
  <c r="R34" i="13"/>
  <c r="R80" i="13"/>
  <c r="R40" i="13"/>
  <c r="R67" i="13"/>
  <c r="R74" i="13"/>
  <c r="L74" i="13"/>
  <c r="L114" i="13"/>
  <c r="L80" i="13"/>
  <c r="L40" i="13"/>
  <c r="L120" i="13"/>
  <c r="L34" i="13"/>
  <c r="L27" i="13"/>
  <c r="L67" i="13"/>
  <c r="L107" i="13"/>
  <c r="D117" i="13"/>
  <c r="D119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S86" i="13" l="1"/>
  <c r="S88" i="13" s="1"/>
  <c r="R121" i="13"/>
  <c r="R86" i="13"/>
  <c r="R88" i="13" s="1"/>
  <c r="R90" i="13" s="1"/>
  <c r="S121" i="13"/>
  <c r="S81" i="13"/>
  <c r="S41" i="13"/>
  <c r="S6" i="13"/>
  <c r="S8" i="13" s="1"/>
  <c r="S46" i="13"/>
  <c r="S48" i="13" s="1"/>
  <c r="L121" i="13"/>
  <c r="R41" i="13"/>
  <c r="L86" i="13"/>
  <c r="L88" i="13" s="1"/>
  <c r="L46" i="13"/>
  <c r="L48" i="13" s="1"/>
  <c r="L6" i="13"/>
  <c r="L8" i="13" s="1"/>
  <c r="R46" i="13"/>
  <c r="R48" i="13" s="1"/>
  <c r="R50" i="13" s="1"/>
  <c r="R81" i="13"/>
  <c r="R6" i="13"/>
  <c r="R8" i="13" s="1"/>
  <c r="R10" i="13" s="1"/>
  <c r="L41" i="13"/>
  <c r="L8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2" i="14" l="1"/>
  <c r="T93" i="14"/>
  <c r="T79" i="14"/>
  <c r="T83" i="14"/>
  <c r="T101" i="14"/>
  <c r="T88" i="14"/>
  <c r="T78" i="14"/>
  <c r="T105" i="14"/>
  <c r="T99" i="14"/>
  <c r="T87" i="14"/>
  <c r="T77" i="14"/>
  <c r="T108" i="14"/>
  <c r="T98" i="14"/>
  <c r="T85" i="14"/>
  <c r="T76" i="14"/>
  <c r="T96" i="14"/>
  <c r="T107" i="14"/>
  <c r="T97" i="14"/>
  <c r="T84" i="14"/>
  <c r="T75" i="14"/>
  <c r="T104" i="14"/>
  <c r="T95" i="14"/>
  <c r="T82" i="14"/>
  <c r="T73" i="14"/>
  <c r="T103" i="14"/>
  <c r="T94" i="14"/>
  <c r="T81" i="14"/>
  <c r="T74" i="14"/>
  <c r="K101" i="14"/>
  <c r="K88" i="14"/>
  <c r="K78" i="14"/>
  <c r="K104" i="14"/>
  <c r="K82" i="14"/>
  <c r="K99" i="14"/>
  <c r="K87" i="14"/>
  <c r="K77" i="14"/>
  <c r="K73" i="14"/>
  <c r="K108" i="14"/>
  <c r="K98" i="14"/>
  <c r="K85" i="14"/>
  <c r="K76" i="14"/>
  <c r="K107" i="14"/>
  <c r="K97" i="14"/>
  <c r="K84" i="14"/>
  <c r="K75" i="14"/>
  <c r="K95" i="14"/>
  <c r="K105" i="14"/>
  <c r="K96" i="14"/>
  <c r="K83" i="14"/>
  <c r="K74" i="14"/>
  <c r="K103" i="14"/>
  <c r="K94" i="14"/>
  <c r="K81" i="14"/>
  <c r="K102" i="14"/>
  <c r="K93" i="14"/>
  <c r="K79" i="14"/>
  <c r="E108" i="14"/>
  <c r="E98" i="14"/>
  <c r="E85" i="14"/>
  <c r="E76" i="14"/>
  <c r="E93" i="14"/>
  <c r="E107" i="14"/>
  <c r="E97" i="14"/>
  <c r="E84" i="14"/>
  <c r="E75" i="14"/>
  <c r="E79" i="14"/>
  <c r="E105" i="14"/>
  <c r="E96" i="14"/>
  <c r="E83" i="14"/>
  <c r="E74" i="14"/>
  <c r="E104" i="14"/>
  <c r="E95" i="14"/>
  <c r="E82" i="14"/>
  <c r="E73" i="14"/>
  <c r="E102" i="14"/>
  <c r="E103" i="14"/>
  <c r="E94" i="14"/>
  <c r="E81" i="14"/>
  <c r="E101" i="14"/>
  <c r="E88" i="14"/>
  <c r="E78" i="14"/>
  <c r="E99" i="14"/>
  <c r="E87" i="14"/>
  <c r="E77" i="14"/>
  <c r="T10" i="14"/>
  <c r="T7" i="14"/>
  <c r="T68" i="14"/>
  <c r="T67" i="14"/>
  <c r="T66" i="14"/>
  <c r="T65" i="14"/>
  <c r="T64" i="14"/>
  <c r="T62" i="14"/>
  <c r="T61" i="14"/>
  <c r="T60" i="14"/>
  <c r="T57" i="14"/>
  <c r="T56" i="14"/>
  <c r="T55" i="14"/>
  <c r="T54" i="14"/>
  <c r="T52" i="14"/>
  <c r="T50" i="14"/>
  <c r="T48" i="14"/>
  <c r="T47" i="14"/>
  <c r="T46" i="14"/>
  <c r="T45" i="14"/>
  <c r="T44" i="14"/>
  <c r="T43" i="14"/>
  <c r="T41" i="14"/>
  <c r="T40" i="14"/>
  <c r="T37" i="14"/>
  <c r="T36" i="14"/>
  <c r="T35" i="14"/>
  <c r="T34" i="14"/>
  <c r="T32" i="14"/>
  <c r="T31" i="14"/>
  <c r="T29" i="14"/>
  <c r="T28" i="14"/>
  <c r="T27" i="14"/>
  <c r="T26" i="14"/>
  <c r="T25" i="14"/>
  <c r="T24" i="14"/>
  <c r="T22" i="14"/>
  <c r="T21" i="14"/>
  <c r="T20" i="14"/>
  <c r="T18" i="14"/>
  <c r="T17" i="14"/>
  <c r="T16" i="14"/>
  <c r="T14" i="14"/>
  <c r="T13" i="14"/>
  <c r="T12" i="14"/>
  <c r="T11" i="14"/>
  <c r="T8" i="14"/>
  <c r="T6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I103" i="14"/>
  <c r="I94" i="14"/>
  <c r="I81" i="14"/>
  <c r="I107" i="14"/>
  <c r="I102" i="14"/>
  <c r="I93" i="14"/>
  <c r="I79" i="14"/>
  <c r="I101" i="14"/>
  <c r="I88" i="14"/>
  <c r="I78" i="14"/>
  <c r="I97" i="14"/>
  <c r="I99" i="14"/>
  <c r="I87" i="14"/>
  <c r="I77" i="14"/>
  <c r="I76" i="14"/>
  <c r="I75" i="14"/>
  <c r="I108" i="14"/>
  <c r="I98" i="14"/>
  <c r="I85" i="14"/>
  <c r="I105" i="14"/>
  <c r="I96" i="14"/>
  <c r="I83" i="14"/>
  <c r="I74" i="14"/>
  <c r="I84" i="14"/>
  <c r="I104" i="14"/>
  <c r="I95" i="14"/>
  <c r="I82" i="14"/>
  <c r="I73" i="14"/>
  <c r="G105" i="14"/>
  <c r="G96" i="14"/>
  <c r="G83" i="14"/>
  <c r="G74" i="14"/>
  <c r="G99" i="14"/>
  <c r="G77" i="14"/>
  <c r="G104" i="14"/>
  <c r="G95" i="14"/>
  <c r="G82" i="14"/>
  <c r="G73" i="14"/>
  <c r="G87" i="14"/>
  <c r="G103" i="14"/>
  <c r="G94" i="14"/>
  <c r="G81" i="14"/>
  <c r="G102" i="14"/>
  <c r="G93" i="14"/>
  <c r="G79" i="14"/>
  <c r="G101" i="14"/>
  <c r="G88" i="14"/>
  <c r="G78" i="14"/>
  <c r="G108" i="14"/>
  <c r="G98" i="14"/>
  <c r="G85" i="14"/>
  <c r="G76" i="14"/>
  <c r="G107" i="14"/>
  <c r="G97" i="14"/>
  <c r="G84" i="14"/>
  <c r="G75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D20" i="14" s="1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D6" i="14" s="1"/>
  <c r="S106" i="14"/>
  <c r="S51" i="14"/>
  <c r="S49" i="14"/>
  <c r="S39" i="14"/>
  <c r="L86" i="14"/>
  <c r="L72" i="14"/>
  <c r="L51" i="14"/>
  <c r="N86" i="14"/>
  <c r="D54" i="14" l="1"/>
  <c r="D62" i="14"/>
  <c r="D18" i="14"/>
  <c r="D103" i="14"/>
  <c r="D41" i="14"/>
  <c r="D68" i="14"/>
  <c r="D65" i="14"/>
  <c r="D47" i="14"/>
  <c r="T106" i="14"/>
  <c r="D31" i="14"/>
  <c r="D85" i="14"/>
  <c r="D28" i="14"/>
  <c r="G59" i="14"/>
  <c r="D61" i="14"/>
  <c r="D25" i="14"/>
  <c r="D60" i="14"/>
  <c r="D44" i="14"/>
  <c r="D32" i="14"/>
  <c r="D36" i="14"/>
  <c r="D43" i="14"/>
  <c r="D66" i="14"/>
  <c r="D56" i="14"/>
  <c r="D67" i="14"/>
  <c r="I59" i="14"/>
  <c r="K59" i="14"/>
  <c r="D21" i="14"/>
  <c r="D16" i="14"/>
  <c r="D26" i="14"/>
  <c r="D48" i="14"/>
  <c r="D95" i="14"/>
  <c r="D17" i="14"/>
  <c r="E39" i="14"/>
  <c r="E63" i="14"/>
  <c r="D22" i="14"/>
  <c r="D45" i="14"/>
  <c r="D35" i="14"/>
  <c r="D46" i="14"/>
  <c r="D57" i="14"/>
  <c r="D108" i="14"/>
  <c r="D27" i="14"/>
  <c r="D37" i="14"/>
  <c r="D83" i="14"/>
  <c r="K100" i="14"/>
  <c r="K86" i="14"/>
  <c r="E30" i="14"/>
  <c r="K106" i="14"/>
  <c r="T86" i="14"/>
  <c r="G9" i="14"/>
  <c r="D29" i="14"/>
  <c r="D102" i="14"/>
  <c r="D55" i="14"/>
  <c r="D75" i="14"/>
  <c r="E42" i="14"/>
  <c r="I86" i="14"/>
  <c r="G92" i="14"/>
  <c r="I106" i="14"/>
  <c r="G106" i="14"/>
  <c r="E100" i="14"/>
  <c r="K92" i="14"/>
  <c r="E33" i="14"/>
  <c r="T59" i="14"/>
  <c r="E106" i="14"/>
  <c r="T100" i="14"/>
  <c r="I100" i="14"/>
  <c r="G86" i="14"/>
  <c r="E92" i="14"/>
  <c r="G100" i="14"/>
  <c r="I92" i="14"/>
  <c r="T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<sst xmlns="http://schemas.openxmlformats.org/spreadsheetml/2006/main" count="7542" uniqueCount="3506">
  <si>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</si>
  <si>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</si>
  <si>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</si>
  <si>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</si>
  <si>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</si>
  <si>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</si>
  <si>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</si>
  <si>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</si>
  <si>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</si>
  <si>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</si>
  <si>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</si>
  <si>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</si>
  <si>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</si>
  <si>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</si>
  <si>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</si>
  <si>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</si>
  <si>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</si>
  <si>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</si>
  <si>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</si>
  <si>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</si>
  <si>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</si>
  <si>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</si>
  <si>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</si>
  <si>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</si>
  <si>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</si>
  <si>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</si>
  <si>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</si>
  <si>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</si>
  <si>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</si>
  <si>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</si>
  <si>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</si>
  <si>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</si>
  <si>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</si>
  <si>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</si>
  <si>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</si>
  <si>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</si>
  <si>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</si>
  <si>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</si>
  <si>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</si>
  <si>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</si>
  <si>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</si>
  <si>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</si>
  <si>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</si>
  <si>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</si>
  <si>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</si>
  <si>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</si>
  <si>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</si>
  <si>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</si>
  <si>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</si>
  <si>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</si>
  <si>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</si>
  <si>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</si>
  <si>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</si>
  <si>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</si>
  <si>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</si>
  <si>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</si>
  <si>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</si>
  <si>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</si>
  <si>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</si>
  <si>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</si>
  <si>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</si>
  <si>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</si>
  <si>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</si>
  <si>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</si>
  <si>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</si>
  <si>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</si>
  <si>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</si>
  <si>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</si>
  <si>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</si>
  <si>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</si>
  <si>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</si>
  <si>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</si>
  <si>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</si>
  <si>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</si>
  <si>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</si>
  <si>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</si>
  <si>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</si>
  <si>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</si>
  <si>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</si>
  <si>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</si>
  <si>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</si>
  <si>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</si>
  <si>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</si>
  <si>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</si>
  <si>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</si>
  <si>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</si>
  <si>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</si>
  <si>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</si>
  <si>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</si>
  <si>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</si>
  <si>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</si>
  <si>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</si>
  <si>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</si>
  <si>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</si>
  <si>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</si>
  <si>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</si>
  <si>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</si>
  <si>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</si>
  <si>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</si>
  <si>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</si>
  <si>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</si>
  <si>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</si>
  <si>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</si>
  <si>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</si>
  <si>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</si>
  <si>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</si>
  <si>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</si>
  <si>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</si>
  <si>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</si>
  <si>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</si>
  <si>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</si>
  <si>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</si>
  <si>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</si>
  <si>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</si>
  <si>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</si>
  <si>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</si>
  <si>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</si>
  <si>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</si>
  <si>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</si>
  <si>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</si>
  <si>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</si>
  <si>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</si>
  <si>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</si>
  <si>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</si>
  <si>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</si>
  <si>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</si>
  <si>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</si>
  <si>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</si>
  <si>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</si>
  <si>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</si>
  <si>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</si>
  <si>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</si>
  <si>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</si>
  <si>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</si>
  <si>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</si>
  <si>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</si>
  <si>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</si>
  <si>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</si>
  <si>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</si>
  <si>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</si>
  <si>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</si>
  <si>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</si>
  <si>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</si>
  <si>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</si>
  <si>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</si>
  <si>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</si>
  <si>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</si>
  <si>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</si>
  <si>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</si>
  <si>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</si>
  <si>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</si>
  <si>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</si>
  <si>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</si>
  <si>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</si>
  <si>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</si>
  <si>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</si>
  <si>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</si>
  <si>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</si>
  <si>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</si>
  <si>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</si>
  <si>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</si>
  <si>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</si>
  <si>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</si>
  <si>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</si>
  <si>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</si>
  <si>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</si>
  <si>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</si>
  <si>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</si>
  <si>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</si>
  <si>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</si>
  <si>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</si>
  <si>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</si>
  <si>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</si>
  <si>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</si>
  <si>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</si>
  <si>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</si>
  <si>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</si>
  <si>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</si>
  <si>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</si>
  <si>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</si>
  <si>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</si>
  <si>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</si>
  <si>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</si>
  <si>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</si>
  <si>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</si>
  <si>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</si>
  <si>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</si>
  <si>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</si>
  <si>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</si>
  <si>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</si>
  <si>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</si>
  <si>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</si>
  <si>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</si>
  <si>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</si>
  <si>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</si>
  <si>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</si>
  <si>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</si>
  <si>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</si>
  <si>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</si>
  <si>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</si>
  <si>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</si>
  <si>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</si>
  <si>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</si>
  <si>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</si>
  <si>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</si>
  <si>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</si>
  <si>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</si>
  <si>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</si>
  <si>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</si>
  <si>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</si>
  <si>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</si>
  <si>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</si>
  <si>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</si>
  <si>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</si>
  <si>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</si>
  <si>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</si>
  <si>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</si>
  <si>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</si>
  <si>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</si>
  <si>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</si>
  <si>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</si>
  <si>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</si>
  <si>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</si>
  <si>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</si>
  <si>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</si>
  <si>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</si>
  <si>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</si>
  <si>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</si>
  <si>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</si>
  <si>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</si>
  <si>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</si>
  <si>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</si>
  <si>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</si>
  <si>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</si>
  <si>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</si>
  <si>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</si>
  <si>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</si>
  <si>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</si>
  <si>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</si>
  <si>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</si>
  <si>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</si>
  <si>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</si>
  <si>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</si>
  <si>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</si>
  <si>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</si>
  <si>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</si>
  <si>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</si>
  <si>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</si>
  <si>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</si>
  <si>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</si>
  <si>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</si>
  <si>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</si>
  <si>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</si>
  <si>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</si>
  <si>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</si>
  <si>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</si>
  <si>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</si>
  <si>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</si>
  <si>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</si>
  <si>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</si>
  <si>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</si>
  <si>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</si>
  <si>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</si>
  <si>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</si>
  <si>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</si>
  <si>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</si>
  <si>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</si>
  <si>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</si>
  <si>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</si>
  <si>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</si>
  <si>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</si>
  <si>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</si>
  <si>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</si>
  <si>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</si>
  <si>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</si>
  <si>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</si>
  <si>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</si>
  <si>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</si>
  <si>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</si>
  <si>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</si>
  <si>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</si>
  <si>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</si>
  <si>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</si>
  <si>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</si>
  <si>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</si>
  <si>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</si>
  <si>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</si>
  <si>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</si>
  <si>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</si>
  <si>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</si>
  <si>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</si>
  <si>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</si>
  <si>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</si>
  <si>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</si>
  <si>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</si>
  <si>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</si>
  <si>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</si>
  <si>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</si>
  <si>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</si>
  <si>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</si>
  <si>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</si>
  <si>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</si>
  <si>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</si>
  <si>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</si>
  <si>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</si>
  <si>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</si>
  <si>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</si>
  <si>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</si>
  <si>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</si>
  <si>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</si>
  <si>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</si>
  <si>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</si>
  <si>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</si>
  <si>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</si>
  <si>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</si>
  <si>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</si>
  <si>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</si>
  <si>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</si>
  <si>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</si>
  <si>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</si>
  <si>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</si>
  <si>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</si>
  <si>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</si>
  <si>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</si>
  <si>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</si>
  <si>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</si>
  <si>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</si>
  <si>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</si>
  <si>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</si>
  <si>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</si>
  <si>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</si>
  <si>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</si>
  <si>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</si>
  <si>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</si>
  <si>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</si>
  <si>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</si>
  <si>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</si>
  <si>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</si>
  <si>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</si>
  <si>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</si>
  <si>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</si>
  <si>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</si>
  <si>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</si>
  <si>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</si>
  <si>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</si>
  <si>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</si>
  <si>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</si>
  <si>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</si>
  <si>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</si>
  <si>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</si>
  <si>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</si>
  <si>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</si>
  <si>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</si>
  <si>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</si>
  <si>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</si>
  <si>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</si>
  <si>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</si>
  <si>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</si>
  <si>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</si>
  <si>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</si>
  <si>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</si>
  <si>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</si>
  <si>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</si>
  <si>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</si>
  <si>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</si>
  <si>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</si>
  <si>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</si>
  <si>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</si>
  <si>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</si>
  <si>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</si>
  <si>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</si>
  <si>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</si>
  <si>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</si>
  <si>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</si>
  <si>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</si>
  <si>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</si>
  <si>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</si>
  <si>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</si>
  <si>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</si>
  <si>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</si>
  <si>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</si>
  <si>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</si>
  <si>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</si>
  <si>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</si>
  <si>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</si>
  <si>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</si>
  <si>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</si>
  <si>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</si>
  <si>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</si>
  <si>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</si>
  <si>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</si>
  <si>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</si>
  <si>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</si>
  <si>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</si>
  <si>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</si>
  <si>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</si>
  <si>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</si>
  <si>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</si>
  <si>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</si>
  <si>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</si>
  <si>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</si>
  <si>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</si>
  <si>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</si>
  <si>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</si>
  <si>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</si>
  <si>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</si>
  <si>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</si>
  <si>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</si>
  <si>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</si>
  <si>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</si>
  <si>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</si>
  <si>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</si>
  <si>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</si>
  <si>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</si>
  <si>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</si>
  <si>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</si>
  <si>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</si>
  <si>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</si>
  <si>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</si>
  <si>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</si>
  <si>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</si>
  <si>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</si>
  <si>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</si>
  <si>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</si>
  <si>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</si>
  <si>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</si>
  <si>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</si>
  <si>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</si>
  <si>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</si>
  <si>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</si>
  <si>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</si>
  <si>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</si>
  <si>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</si>
  <si>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</si>
  <si>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</si>
  <si>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</si>
  <si>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</si>
  <si>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</si>
  <si>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</si>
  <si>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</si>
  <si>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</si>
  <si>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</si>
  <si>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</si>
  <si>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</si>
  <si>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</si>
  <si>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</si>
  <si>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</si>
  <si>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</si>
  <si>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</si>
  <si>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</si>
  <si>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</si>
  <si>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</si>
  <si>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</si>
  <si>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</si>
  <si>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</si>
  <si>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</si>
  <si>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</si>
  <si>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</si>
  <si>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</si>
  <si>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</si>
  <si>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</si>
  <si>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</si>
  <si>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</si>
  <si>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</si>
  <si>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</si>
  <si>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</si>
  <si>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</si>
  <si>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</si>
  <si>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</si>
  <si>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</si>
  <si>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</si>
  <si>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</si>
  <si>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</si>
  <si>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</si>
  <si>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</si>
  <si>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</si>
  <si>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</si>
  <si>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</si>
  <si>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</si>
  <si>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</si>
  <si>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</si>
  <si>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</si>
  <si>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</si>
  <si>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</si>
  <si>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</si>
  <si>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</si>
  <si>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</si>
  <si>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</si>
  <si>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</si>
  <si>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</si>
  <si>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</si>
  <si>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</si>
  <si>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</si>
  <si>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</si>
  <si>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</si>
  <si>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</si>
  <si>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</si>
  <si>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</si>
  <si>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</si>
  <si>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</si>
  <si>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</si>
  <si>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</si>
  <si>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</si>
  <si>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</si>
  <si>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</si>
  <si>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</si>
  <si>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</si>
  <si>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</si>
  <si>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</si>
  <si>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</si>
  <si>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</si>
  <si>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</si>
  <si>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</si>
  <si>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</si>
  <si>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</si>
  <si>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</si>
  <si>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</si>
  <si>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</si>
  <si>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</si>
  <si>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</si>
  <si>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</si>
  <si>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</si>
  <si>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</si>
  <si>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</si>
  <si>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</si>
  <si>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</si>
  <si>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</si>
  <si>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</si>
  <si>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</si>
  <si>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</si>
  <si>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</si>
  <si>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</si>
  <si>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</si>
  <si>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</si>
  <si>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</si>
  <si>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</si>
  <si>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</si>
  <si>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</si>
  <si>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</si>
  <si>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</si>
  <si>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</si>
  <si>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</si>
  <si>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</si>
  <si>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</si>
  <si>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</si>
  <si>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</si>
  <si>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</si>
  <si>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</si>
  <si>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</si>
  <si>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</si>
  <si>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</si>
  <si>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</si>
  <si>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</si>
  <si>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</si>
  <si>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</si>
  <si>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</si>
  <si>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</si>
  <si>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</si>
  <si>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</si>
  <si>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</si>
  <si>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</si>
  <si>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</si>
  <si>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</si>
  <si>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</si>
  <si>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</si>
  <si>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</si>
  <si>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</si>
  <si>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</si>
  <si>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</si>
  <si>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</si>
  <si>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</si>
  <si>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</si>
  <si>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</si>
  <si>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</si>
  <si>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</si>
  <si>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</si>
  <si>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</si>
  <si>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</si>
  <si>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</si>
  <si>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</si>
  <si>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</si>
  <si>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</si>
  <si>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</si>
  <si>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</si>
  <si>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</si>
  <si>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</si>
  <si>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</si>
  <si>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</si>
  <si>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</si>
  <si>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</si>
  <si>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</si>
  <si>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</si>
  <si>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</si>
  <si>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</si>
  <si>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</si>
  <si>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</si>
  <si>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</si>
  <si>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</si>
  <si>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</si>
  <si>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</si>
  <si>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</si>
  <si>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</si>
  <si>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</si>
  <si>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</si>
  <si>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</si>
  <si>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</si>
  <si>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</si>
  <si>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</si>
  <si>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</si>
  <si>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</si>
  <si>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</si>
  <si>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</si>
  <si>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</si>
  <si>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</si>
  <si>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</si>
  <si>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</si>
  <si>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</si>
  <si>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</si>
  <si>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</si>
  <si>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</si>
  <si>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</si>
  <si>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</si>
  <si>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</si>
  <si>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</si>
  <si>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</si>
  <si>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</si>
  <si>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</si>
  <si>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</si>
  <si>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</si>
  <si>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</si>
  <si>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</si>
  <si>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</si>
  <si>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</si>
  <si>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</si>
  <si>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</si>
  <si>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</si>
  <si>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</si>
  <si>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</si>
  <si>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</si>
  <si>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</si>
  <si>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</si>
  <si>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</si>
  <si>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</si>
  <si>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</si>
  <si>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</si>
  <si>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</si>
  <si>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</si>
  <si>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</si>
  <si>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</si>
  <si>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</si>
  <si>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</si>
  <si>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</si>
  <si>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</si>
  <si>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</si>
  <si>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</si>
  <si>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</si>
  <si>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</si>
  <si>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</si>
  <si>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</si>
  <si>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</si>
  <si>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</si>
  <si>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</si>
  <si>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</si>
  <si>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</si>
  <si>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</si>
  <si>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</si>
  <si>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</si>
  <si>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</si>
  <si>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</si>
  <si>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</si>
  <si>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</si>
  <si>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</si>
  <si>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</si>
  <si>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</si>
  <si>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</si>
  <si>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</si>
  <si>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</si>
  <si>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</si>
  <si>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</si>
  <si>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</si>
  <si>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</si>
  <si>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</si>
  <si>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</si>
  <si>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</si>
  <si>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</si>
  <si>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</si>
  <si>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</si>
  <si>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</si>
  <si>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</si>
  <si>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</si>
  <si>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</si>
  <si>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</si>
  <si>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</si>
  <si>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</si>
  <si>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</si>
  <si>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</si>
  <si>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</si>
  <si>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</si>
  <si>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</si>
  <si>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</si>
  <si>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</si>
  <si>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</si>
  <si>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</si>
  <si>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</si>
  <si>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</si>
  <si>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</si>
  <si>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</si>
  <si>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</si>
  <si>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</si>
  <si>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</si>
  <si>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</si>
  <si>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</si>
  <si>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</si>
  <si>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</si>
  <si>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</si>
  <si>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</si>
  <si>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</si>
  <si>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</si>
  <si>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</si>
  <si>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</si>
  <si>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</si>
  <si>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</si>
  <si>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</si>
  <si>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</si>
  <si>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</si>
  <si>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</si>
  <si>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</si>
  <si>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</si>
  <si>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</si>
  <si>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</si>
  <si>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</si>
  <si>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</si>
  <si>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</si>
  <si>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</si>
  <si>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</si>
  <si>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</si>
  <si>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</si>
  <si>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</si>
  <si>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</si>
  <si>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</si>
  <si>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</si>
  <si>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</si>
  <si>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</si>
  <si>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</si>
  <si>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</si>
  <si>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</si>
  <si>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</si>
  <si>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</si>
  <si>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</si>
  <si>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</si>
  <si>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</si>
  <si>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</si>
  <si>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</si>
  <si>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</si>
  <si>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</si>
  <si>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</si>
  <si>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</si>
  <si>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</si>
  <si>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</si>
  <si>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</si>
  <si>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</si>
  <si>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</si>
  <si>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</si>
  <si>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</si>
  <si>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</si>
  <si>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</si>
  <si>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</si>
  <si>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</si>
  <si>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</si>
  <si>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</si>
  <si>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</si>
  <si>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</si>
  <si>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</si>
  <si>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</si>
  <si>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</si>
  <si>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</si>
  <si>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</si>
  <si>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</si>
  <si>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</si>
  <si>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</si>
  <si>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</si>
  <si>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</si>
  <si>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</si>
  <si>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</si>
  <si>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</si>
  <si>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</si>
  <si>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</si>
  <si>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</si>
  <si>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</si>
  <si>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</si>
  <si>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</si>
  <si>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</si>
  <si>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</si>
  <si>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</si>
  <si>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</si>
  <si>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</si>
  <si>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</si>
  <si>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</si>
  <si>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</si>
  <si>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</si>
  <si>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</si>
  <si>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</si>
  <si>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</si>
  <si>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</si>
  <si>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</si>
  <si>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</si>
  <si>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</si>
  <si>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</si>
  <si>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</si>
  <si>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</si>
  <si>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</si>
  <si>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</si>
  <si>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</si>
  <si>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</si>
  <si>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</si>
  <si>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</si>
  <si>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</si>
  <si>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</si>
  <si>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</si>
  <si>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</si>
  <si>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</si>
  <si>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</si>
  <si>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</si>
  <si>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</si>
  <si>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</si>
  <si>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</si>
  <si>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</si>
  <si>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</si>
  <si>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</si>
  <si>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</si>
  <si>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</si>
  <si>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</si>
  <si>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</si>
  <si>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</si>
  <si>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</si>
  <si>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</si>
  <si>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</si>
  <si>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</si>
  <si>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</si>
  <si>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</si>
  <si>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</si>
  <si>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</si>
  <si>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</si>
  <si>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</si>
  <si>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</si>
  <si>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</si>
  <si>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</si>
  <si>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</si>
  <si>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</si>
  <si>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</si>
  <si>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</si>
  <si>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</si>
  <si>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</si>
  <si>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</si>
  <si>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</si>
  <si>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</si>
  <si>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</si>
  <si>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</si>
  <si>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</si>
  <si>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</si>
  <si>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</si>
  <si>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</si>
  <si>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</si>
  <si>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</si>
  <si>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</si>
  <si>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</si>
  <si>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</si>
  <si>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</si>
  <si>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</si>
  <si>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</si>
  <si>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</si>
  <si>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</si>
  <si>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</si>
  <si>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</si>
  <si>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</si>
  <si>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</si>
  <si>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</si>
  <si>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</si>
  <si>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</si>
  <si>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</si>
  <si>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</si>
  <si>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</si>
  <si>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</si>
  <si>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</si>
  <si>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</si>
  <si>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</si>
  <si>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</si>
  <si>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</si>
  <si>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</si>
  <si>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</si>
  <si>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</si>
  <si>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</si>
  <si>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</si>
  <si>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</si>
  <si>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</si>
  <si>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</si>
  <si>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</si>
  <si>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</si>
  <si>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</si>
  <si>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</si>
  <si>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</si>
  <si>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</si>
  <si>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</si>
  <si>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</si>
  <si>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</si>
  <si>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</si>
  <si>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</si>
  <si>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</si>
  <si>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</si>
  <si>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</si>
  <si>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</si>
  <si>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</si>
  <si>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</si>
  <si>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</si>
  <si>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</si>
  <si>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</si>
  <si>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</si>
  <si>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</si>
  <si>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</si>
  <si>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</si>
  <si>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</si>
  <si>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</si>
  <si>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</si>
  <si>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</si>
  <si>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</si>
  <si>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</si>
  <si>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</si>
  <si>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</si>
  <si>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</si>
  <si>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</si>
  <si>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</si>
  <si>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</si>
  <si>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</si>
  <si>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</si>
  <si>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</si>
  <si>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</si>
  <si>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</si>
  <si>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</si>
  <si>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</si>
  <si>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</si>
  <si>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</si>
  <si>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</si>
  <si>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</si>
  <si>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</si>
  <si>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</si>
  <si>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</si>
  <si>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</si>
  <si>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</si>
  <si>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</si>
  <si>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</si>
  <si>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</si>
  <si>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</si>
  <si>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</si>
  <si>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</si>
  <si>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</si>
  <si>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</si>
  <si>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</si>
  <si>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</si>
  <si>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</si>
  <si>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</si>
  <si>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</si>
  <si>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</si>
  <si>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</si>
  <si>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</si>
  <si>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</si>
  <si>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</si>
  <si>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</si>
  <si>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</si>
  <si>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</si>
  <si>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</si>
  <si>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</si>
  <si>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</si>
  <si>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</si>
  <si>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</si>
  <si>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</si>
  <si>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</si>
  <si>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</si>
  <si>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</si>
  <si>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</si>
  <si>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</si>
  <si>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</si>
  <si>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</si>
  <si>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</si>
  <si>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</si>
  <si>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</si>
  <si>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</si>
  <si>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</si>
  <si>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</si>
  <si>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</si>
  <si>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</si>
  <si>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</si>
  <si>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</si>
  <si>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</si>
  <si>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</si>
  <si>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</si>
  <si>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</si>
  <si>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</si>
  <si>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</si>
  <si>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</si>
  <si>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</si>
  <si>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</si>
  <si>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</si>
  <si>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</si>
  <si>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</si>
  <si>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</si>
  <si>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</si>
  <si>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</si>
  <si>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</si>
  <si>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</si>
  <si>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</si>
  <si>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</si>
  <si>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</si>
  <si>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</si>
  <si>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</si>
  <si>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</si>
  <si>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</si>
  <si>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</si>
  <si>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</si>
  <si>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</si>
  <si>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</si>
  <si>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</si>
  <si>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</si>
  <si>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</si>
  <si>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</si>
  <si>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</si>
  <si>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</si>
  <si>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</si>
  <si>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</si>
  <si>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</si>
  <si>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</si>
  <si>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</si>
  <si>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</si>
  <si>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</si>
  <si>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</si>
  <si>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</si>
  <si>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</si>
  <si>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</si>
  <si>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</si>
  <si>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</si>
  <si>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</si>
  <si>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</si>
  <si>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</si>
  <si>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</si>
  <si>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</si>
  <si>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</si>
  <si>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</si>
  <si>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</si>
  <si>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</si>
  <si>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</si>
  <si>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</si>
  <si>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</si>
  <si>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</si>
  <si>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</si>
  <si>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</si>
  <si>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</si>
  <si>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</si>
  <si>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</si>
  <si>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</si>
  <si>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</si>
  <si>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</si>
  <si>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</si>
  <si>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</si>
  <si>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</si>
  <si>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</si>
  <si>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</si>
  <si>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</si>
  <si>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</si>
  <si>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</si>
  <si>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</si>
  <si>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</si>
  <si>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</si>
  <si>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</si>
  <si>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</si>
  <si>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</si>
  <si>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</si>
  <si>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</si>
  <si>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</si>
  <si>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</si>
  <si>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</si>
  <si>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</si>
  <si>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</si>
  <si>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</si>
  <si>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</si>
  <si>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</si>
  <si>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</si>
  <si>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</si>
  <si>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</si>
  <si>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</si>
  <si>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</si>
  <si>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</si>
  <si>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</si>
  <si>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</si>
  <si>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</si>
  <si>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</si>
  <si>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</si>
  <si>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</si>
  <si>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</si>
  <si>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</si>
  <si>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</si>
  <si>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</si>
  <si>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</si>
  <si>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</si>
  <si>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</si>
  <si>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</si>
  <si>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</si>
  <si>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</si>
  <si>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</si>
  <si>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</si>
  <si>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</si>
  <si>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</si>
  <si>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</si>
  <si>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</si>
  <si>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</si>
  <si>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</si>
  <si>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</si>
  <si>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</si>
  <si>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</si>
  <si>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</si>
  <si>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</si>
  <si>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</si>
  <si>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</si>
  <si>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</si>
  <si>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</si>
  <si>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</si>
  <si>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</si>
  <si>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</si>
  <si>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</si>
  <si>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</si>
  <si>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</si>
  <si>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</si>
  <si>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</si>
  <si>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</si>
  <si>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</si>
  <si>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</si>
  <si>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</si>
  <si>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</si>
  <si>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</si>
  <si>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</si>
  <si>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</si>
  <si>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</si>
  <si>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</si>
  <si>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</si>
  <si>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</si>
  <si>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</si>
  <si>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</si>
  <si>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</si>
  <si>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</si>
  <si>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</si>
  <si>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</si>
  <si>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</si>
  <si>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</si>
  <si>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</si>
  <si>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</si>
  <si>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</si>
  <si>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</si>
  <si>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</si>
  <si>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</si>
  <si>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</si>
  <si>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</si>
  <si>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</si>
  <si>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</si>
  <si>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</si>
  <si>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</si>
  <si>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</si>
  <si>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</si>
  <si>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</si>
  <si>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</si>
  <si>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</si>
  <si>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</si>
  <si>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</si>
  <si>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</si>
  <si>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</si>
  <si>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</si>
  <si>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</si>
  <si>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</si>
  <si>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</si>
  <si>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</si>
  <si>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</si>
  <si>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</si>
  <si>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</si>
  <si>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</si>
  <si>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</si>
  <si>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</si>
  <si>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</si>
  <si>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</si>
  <si>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</si>
  <si>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</si>
  <si>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</si>
  <si>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</si>
  <si>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</si>
  <si>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</si>
  <si>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</si>
  <si>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</si>
  <si>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</si>
  <si>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</si>
  <si>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</si>
  <si>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</si>
  <si>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</si>
  <si>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</si>
  <si>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</si>
  <si>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</si>
  <si>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</si>
  <si>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</si>
  <si>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</si>
  <si>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</si>
  <si>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</si>
  <si>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</si>
  <si>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</si>
  <si>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</si>
  <si>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</si>
  <si>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</si>
  <si>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</si>
  <si>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</si>
  <si>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</si>
  <si>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</si>
  <si>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</si>
  <si>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</si>
  <si>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</si>
  <si>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</si>
  <si>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</si>
  <si>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</si>
  <si>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</si>
  <si>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</si>
  <si>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</si>
  <si>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</si>
  <si>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</si>
  <si>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</si>
  <si>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</si>
  <si>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</si>
  <si>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</si>
  <si>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</si>
  <si>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</si>
  <si>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</si>
  <si>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</si>
  <si>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</si>
  <si>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</si>
  <si>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</si>
  <si>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</si>
  <si>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</si>
  <si>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</si>
  <si>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</si>
  <si>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</si>
  <si>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</si>
  <si>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</si>
  <si>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</si>
  <si>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</si>
  <si>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</si>
  <si>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</si>
  <si>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</si>
  <si>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</si>
  <si>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</si>
  <si>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</si>
  <si>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</si>
  <si>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</si>
  <si>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</si>
  <si>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</si>
  <si>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</si>
  <si>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</si>
  <si>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</si>
  <si>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</si>
  <si>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</si>
  <si>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</si>
  <si>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</si>
  <si>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</si>
  <si>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</si>
  <si>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</si>
  <si>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</si>
  <si>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</si>
  <si>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</si>
  <si>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</si>
  <si>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</si>
  <si>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</si>
  <si>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</si>
  <si>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</si>
  <si>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</si>
  <si>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</si>
  <si>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</si>
  <si>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</si>
  <si>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</si>
  <si>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</si>
  <si>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</si>
  <si>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</si>
  <si>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</si>
  <si>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</si>
  <si>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</si>
  <si>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</si>
  <si>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</si>
  <si>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</si>
  <si>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</si>
  <si>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</si>
  <si>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</si>
  <si>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</si>
  <si>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</si>
  <si>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</si>
  <si>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</si>
  <si>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</si>
  <si>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</si>
  <si>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</si>
  <si>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</si>
  <si>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</si>
  <si>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</si>
  <si>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</si>
  <si>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</si>
  <si>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</si>
  <si>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</si>
  <si>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</si>
  <si>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</si>
  <si>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</si>
  <si>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</si>
  <si>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</si>
  <si>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</si>
  <si>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</si>
  <si>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</si>
  <si>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</si>
  <si>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</si>
  <si>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</si>
  <si>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</si>
  <si>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</si>
  <si>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</si>
  <si>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</si>
  <si>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</si>
  <si>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</si>
  <si>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</si>
  <si>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</si>
  <si>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</si>
  <si>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</si>
  <si>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</si>
  <si>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</si>
  <si>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</si>
  <si>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</si>
  <si>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</si>
  <si>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</si>
  <si>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</si>
  <si>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</si>
  <si>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</si>
  <si>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</si>
  <si>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</si>
  <si>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</si>
  <si>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</si>
  <si>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</si>
  <si>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</si>
  <si>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</si>
  <si>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</si>
  <si>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</si>
  <si>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</si>
  <si>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</si>
  <si>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</si>
  <si>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</si>
  <si>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</si>
  <si>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</si>
  <si>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</si>
  <si>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</si>
  <si>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</si>
  <si>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</si>
  <si>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</si>
  <si>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</si>
  <si>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</si>
  <si>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</si>
  <si>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</si>
  <si>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</si>
  <si>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</si>
  <si>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</si>
  <si>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</si>
  <si>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</si>
  <si>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</si>
  <si>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</si>
  <si>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</si>
  <si>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</si>
  <si>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</si>
  <si>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</si>
  <si>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</si>
  <si>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</si>
  <si>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</si>
  <si>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</si>
  <si>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</si>
  <si>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</si>
  <si>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</si>
  <si>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</si>
  <si>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</si>
  <si>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</si>
  <si>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</si>
  <si>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</si>
  <si>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</si>
  <si>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</si>
  <si>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</si>
  <si>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</si>
  <si>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</si>
  <si>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</si>
  <si>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</si>
  <si>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</si>
  <si>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</si>
  <si>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</si>
  <si>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</si>
  <si>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</si>
  <si>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</si>
  <si>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</si>
  <si>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</si>
  <si>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</si>
  <si>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</si>
  <si>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</si>
  <si>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</si>
  <si>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</si>
  <si>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</si>
  <si>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</si>
  <si>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</si>
  <si>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</si>
  <si>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</si>
  <si>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</si>
  <si>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</si>
  <si>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</si>
  <si>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</si>
  <si>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</si>
  <si>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</si>
  <si>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</si>
  <si>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</si>
  <si>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</si>
  <si>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</si>
  <si>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</si>
  <si>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</si>
  <si>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</si>
  <si>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</si>
  <si>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</si>
  <si>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</si>
  <si>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</si>
  <si>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</si>
  <si>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</si>
  <si>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</si>
  <si>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</si>
  <si>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</si>
  <si>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</si>
  <si>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</si>
  <si>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</si>
  <si>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</si>
  <si>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</si>
  <si>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</si>
  <si>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</si>
  <si>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</si>
  <si>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</si>
  <si>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</si>
  <si>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</si>
  <si>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</si>
  <si>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</si>
  <si>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</si>
  <si>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</si>
  <si>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</si>
  <si>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</si>
  <si>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</si>
  <si>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</si>
  <si>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</si>
  <si>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</si>
  <si>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</si>
  <si>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</si>
  <si>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</si>
  <si>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</si>
  <si>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</si>
  <si>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</si>
  <si>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</si>
  <si>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</si>
  <si>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</si>
  <si>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</si>
  <si>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</si>
  <si>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</si>
  <si>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</si>
  <si>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</si>
  <si>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</si>
  <si>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</si>
  <si>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</si>
  <si>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</si>
  <si>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</si>
  <si>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</si>
  <si>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</si>
  <si>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</si>
  <si>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</si>
  <si>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</si>
  <si>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</si>
  <si>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</si>
  <si>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</si>
  <si>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</si>
  <si>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</si>
  <si>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</si>
  <si>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</si>
  <si>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</si>
  <si>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</si>
  <si>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</si>
  <si>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</si>
  <si>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</si>
  <si>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</si>
  <si>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</si>
  <si>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</si>
  <si>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</si>
  <si>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</si>
  <si>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</si>
  <si>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</si>
  <si>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</si>
  <si>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</si>
  <si>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</si>
  <si>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</si>
  <si>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</si>
  <si>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</si>
  <si>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</si>
  <si>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</si>
  <si>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</si>
  <si>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</si>
  <si>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</si>
  <si>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</si>
  <si>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</si>
  <si>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</si>
  <si>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</si>
  <si>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</si>
  <si>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</si>
  <si>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</si>
  <si>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</si>
  <si>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</si>
  <si>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</si>
  <si>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</si>
  <si>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</si>
  <si>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</si>
  <si>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</si>
  <si>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</si>
  <si>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</si>
  <si>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</si>
  <si>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</si>
  <si>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</si>
  <si>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</si>
  <si>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</si>
  <si>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</si>
  <si>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</si>
  <si>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</si>
  <si>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</si>
  <si>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</si>
  <si>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</si>
  <si>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</si>
  <si>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</si>
  <si>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</si>
  <si>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</si>
  <si>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</si>
  <si>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</si>
  <si>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</si>
  <si>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</si>
  <si>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</si>
  <si>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</si>
  <si>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</si>
  <si>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</si>
  <si>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</si>
  <si>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</si>
  <si>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</si>
  <si>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</si>
  <si>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</si>
  <si>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</si>
  <si>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</si>
  <si>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</si>
  <si>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</si>
  <si>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</si>
  <si>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</si>
  <si>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</si>
  <si>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</si>
  <si>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</si>
  <si>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</si>
  <si>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</si>
  <si>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</si>
  <si>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</si>
  <si>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</si>
  <si>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</si>
  <si>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</si>
  <si>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</si>
  <si>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</si>
  <si>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</si>
  <si>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</si>
  <si>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</si>
  <si>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</si>
  <si>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</si>
  <si>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</si>
  <si>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</si>
  <si>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</si>
  <si>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</si>
  <si>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</si>
  <si>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</si>
  <si>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</si>
  <si>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</si>
  <si>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</si>
  <si>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</si>
  <si>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</si>
  <si>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</si>
  <si>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</si>
  <si>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</si>
  <si>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</si>
  <si>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</si>
  <si>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</si>
  <si>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</si>
  <si>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</si>
  <si>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</si>
  <si>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</si>
  <si>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</si>
  <si>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</si>
  <si>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</si>
  <si>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</si>
  <si>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</si>
  <si>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</si>
  <si>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</si>
  <si>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</si>
  <si>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</si>
  <si>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</si>
  <si>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</si>
  <si>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</si>
  <si>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</si>
  <si>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</si>
  <si>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</si>
  <si>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</si>
  <si>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</si>
  <si>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</si>
  <si>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</si>
  <si>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</si>
  <si>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</si>
  <si>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</si>
  <si>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</si>
  <si>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</si>
  <si>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</si>
  <si>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</si>
  <si>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</si>
  <si>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</si>
  <si>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</si>
  <si>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</si>
  <si>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</si>
  <si>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</si>
  <si>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</si>
  <si>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</si>
  <si>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</si>
  <si>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</si>
  <si>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</si>
  <si>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</si>
  <si>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</si>
  <si>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</si>
  <si>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</si>
  <si>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</si>
  <si>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</si>
  <si>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</si>
  <si>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</si>
  <si>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</si>
  <si>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</si>
  <si>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</si>
  <si>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</si>
  <si>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</si>
  <si>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</si>
  <si>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</si>
  <si>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</si>
  <si>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</si>
  <si>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</si>
  <si>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</si>
  <si>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</si>
  <si>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</si>
  <si>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</si>
  <si>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</si>
  <si>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</si>
  <si>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</si>
  <si>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</si>
  <si>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</si>
  <si>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</si>
  <si>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</si>
  <si>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</si>
  <si>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</si>
  <si>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</si>
  <si>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</si>
  <si>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</si>
  <si>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</si>
  <si>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</si>
  <si>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</si>
  <si>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</si>
  <si>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</si>
  <si>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</si>
  <si>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</si>
  <si>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</si>
  <si>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</si>
  <si>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</si>
  <si>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</si>
  <si>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</si>
  <si>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</si>
  <si>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</si>
  <si>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</si>
  <si>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</si>
  <si>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</si>
  <si>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</si>
  <si>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</si>
  <si>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</si>
  <si>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</si>
  <si>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</si>
  <si>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</si>
  <si>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</si>
  <si>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</si>
  <si>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</si>
  <si>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</si>
  <si>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</si>
  <si>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</si>
  <si>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</si>
  <si>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</si>
  <si>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</si>
  <si>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</si>
  <si>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</si>
  <si>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</si>
  <si>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</si>
  <si>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</si>
  <si>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</si>
  <si>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</si>
  <si>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</si>
  <si>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</si>
  <si>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</si>
  <si>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</si>
  <si>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</si>
  <si>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</si>
  <si>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</si>
  <si>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</si>
  <si>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</si>
  <si>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</si>
  <si>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</si>
  <si>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</si>
  <si>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</si>
  <si>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</si>
  <si>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</si>
  <si>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</si>
  <si>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</si>
  <si>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</si>
  <si>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</si>
  <si>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</si>
  <si>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</si>
  <si>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</si>
  <si>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</si>
  <si>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</si>
  <si>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</si>
  <si>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</si>
  <si>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</si>
  <si>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</si>
  <si>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</si>
  <si>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</si>
  <si>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</si>
  <si>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</si>
  <si>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</si>
  <si>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</si>
  <si>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</si>
  <si>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</si>
  <si>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</si>
  <si>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</si>
  <si>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</si>
  <si>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</si>
  <si>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</si>
  <si>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</si>
  <si>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</si>
  <si>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</si>
  <si>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</si>
  <si>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</si>
  <si>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</si>
  <si>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</si>
  <si>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</si>
  <si>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</si>
  <si>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</si>
  <si>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</si>
  <si>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</si>
  <si>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</si>
  <si>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</si>
  <si>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</si>
  <si>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</si>
  <si>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</si>
  <si>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</si>
  <si>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</si>
  <si>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</si>
  <si>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</si>
  <si>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</si>
  <si>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</si>
  <si>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</si>
  <si>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</si>
  <si>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</si>
  <si>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</si>
  <si>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</si>
  <si>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</si>
  <si>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</si>
  <si>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</si>
  <si>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</si>
  <si>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</si>
  <si>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</si>
  <si>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</si>
  <si>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</si>
  <si>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</si>
  <si>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</si>
  <si>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</si>
  <si>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</si>
  <si>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</si>
  <si>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</si>
  <si>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</si>
  <si>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</si>
  <si>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</si>
  <si>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</si>
  <si>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</si>
  <si>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</si>
  <si>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</si>
  <si>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</si>
  <si>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</si>
  <si>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</si>
  <si>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</si>
  <si>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</si>
  <si>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</si>
  <si>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</si>
  <si>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</si>
  <si>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</si>
  <si>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</si>
  <si>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</si>
  <si>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</si>
  <si>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</si>
  <si>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</si>
  <si>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</si>
  <si>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</si>
  <si>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</si>
  <si>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</si>
  <si>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</si>
  <si>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</si>
  <si>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</si>
  <si>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</si>
  <si>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</si>
  <si>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</si>
  <si>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</si>
  <si>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</si>
  <si>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</si>
  <si>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</si>
  <si>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</si>
  <si>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</si>
  <si>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</si>
  <si>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</si>
  <si>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</si>
  <si>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</si>
  <si>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</si>
  <si>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</si>
  <si>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</si>
  <si>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</si>
  <si>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</si>
  <si>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</si>
  <si>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</si>
  <si>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</si>
  <si>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</si>
  <si>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</si>
  <si>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</si>
  <si>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</si>
  <si>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</si>
  <si>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</si>
  <si>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</si>
  <si>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</si>
  <si>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</si>
  <si>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</si>
  <si>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</si>
  <si>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</si>
  <si>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</si>
  <si>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</si>
  <si>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</si>
  <si>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</si>
  <si>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</si>
  <si>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</si>
  <si>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</si>
  <si>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</si>
  <si>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</si>
  <si>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</si>
  <si>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</si>
  <si>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</si>
  <si>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</si>
  <si>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</si>
  <si>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</si>
  <si>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</si>
  <si>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</si>
  <si>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</si>
  <si>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</si>
  <si>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</si>
  <si>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</si>
  <si>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</si>
  <si>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</si>
  <si>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</si>
  <si>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</si>
  <si>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</si>
  <si>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</si>
  <si>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</si>
  <si>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</si>
  <si>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</si>
  <si>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</si>
  <si>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</si>
  <si>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</si>
  <si>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</si>
  <si>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</si>
  <si>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</si>
  <si>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</si>
  <si>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</si>
  <si>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</si>
  <si>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</si>
  <si>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</si>
  <si>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</si>
  <si>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</si>
  <si>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</si>
  <si>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</si>
  <si>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</si>
  <si>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</si>
  <si>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</si>
  <si>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</si>
  <si>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</si>
  <si>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</si>
  <si>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</si>
  <si>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</si>
  <si>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</si>
  <si>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</si>
  <si>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</si>
  <si>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</si>
  <si>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</si>
  <si>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</si>
  <si>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</si>
  <si>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</si>
  <si>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</si>
  <si>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</si>
  <si>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</si>
  <si>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</si>
  <si>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</si>
  <si>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</si>
  <si>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</si>
  <si>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</si>
  <si>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</si>
  <si>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</si>
  <si>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</si>
  <si>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</si>
  <si>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</si>
  <si>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</si>
  <si>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</si>
  <si>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</si>
  <si>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</si>
  <si>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</si>
  <si>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</si>
  <si>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</si>
  <si>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</si>
  <si>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</si>
  <si>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</si>
  <si>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</si>
  <si>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</si>
  <si>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</si>
  <si>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</si>
  <si>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</si>
  <si>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</si>
  <si>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</si>
  <si>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</si>
  <si>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</si>
  <si>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</si>
  <si>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</si>
  <si>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</si>
  <si>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</si>
  <si>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</si>
  <si>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</si>
  <si>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</si>
  <si>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</si>
  <si>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</si>
  <si>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</si>
  <si>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</si>
  <si>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</si>
  <si>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</si>
  <si>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</si>
  <si>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</si>
  <si>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</si>
  <si>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</si>
  <si>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</si>
  <si>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</si>
  <si>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</si>
  <si>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</si>
  <si>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</si>
  <si>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</si>
  <si>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</si>
  <si>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</si>
  <si>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</si>
  <si>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</si>
  <si>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</si>
  <si>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</si>
  <si>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</si>
  <si>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</si>
  <si>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</si>
  <si>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</si>
  <si>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</si>
  <si>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</si>
  <si>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</si>
  <si>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</si>
  <si>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</si>
  <si>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</si>
  <si>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</si>
  <si>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</si>
  <si>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</si>
  <si>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</si>
  <si>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</si>
  <si>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</si>
  <si>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</si>
  <si>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</si>
  <si>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</si>
  <si>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</si>
  <si>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</si>
  <si>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</si>
  <si>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</si>
  <si>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</si>
  <si>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</si>
  <si>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</si>
  <si>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</si>
  <si>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</si>
  <si>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</si>
  <si>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</si>
  <si>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</si>
  <si>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</si>
  <si>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</si>
  <si>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</si>
  <si>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</si>
  <si>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</si>
  <si>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</si>
  <si>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</si>
  <si>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</si>
  <si>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</si>
  <si>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</si>
  <si>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</si>
  <si>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</si>
  <si>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</si>
  <si>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</si>
  <si>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</si>
  <si>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</si>
  <si>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</si>
  <si>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</si>
  <si>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</si>
  <si>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</si>
  <si>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</si>
  <si>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</si>
  <si>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</si>
  <si>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</si>
  <si>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</si>
  <si>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</si>
  <si>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</si>
  <si>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</si>
  <si>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</si>
  <si>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</si>
  <si>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</si>
  <si>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</si>
  <si>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</si>
  <si>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</si>
  <si>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</si>
  <si>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</si>
  <si>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</si>
  <si>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</si>
  <si>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</si>
  <si>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</si>
  <si>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</si>
  <si>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</si>
  <si>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</si>
  <si>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</si>
  <si>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</si>
  <si>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</si>
  <si>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</si>
  <si>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</si>
  <si>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</si>
  <si>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</si>
  <si>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</si>
  <si>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</si>
  <si>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</si>
  <si>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</si>
  <si>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</si>
  <si>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</si>
  <si>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</si>
  <si>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</si>
  <si>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</si>
  <si>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</si>
  <si>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</si>
  <si>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</si>
  <si>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</si>
  <si>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</si>
  <si>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</si>
  <si>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</si>
  <si>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</si>
  <si>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</si>
  <si>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</si>
  <si>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</si>
  <si>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</si>
  <si>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</si>
  <si>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</si>
  <si>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</si>
  <si>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</si>
  <si>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</si>
  <si>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</si>
  <si>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</si>
  <si>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</si>
  <si>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</si>
  <si>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</si>
  <si>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</si>
  <si>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</si>
  <si>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</si>
  <si>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</si>
  <si>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</si>
  <si>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</si>
  <si>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</si>
  <si>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</si>
  <si>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</si>
  <si>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</si>
  <si>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</si>
  <si>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</si>
  <si>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</si>
  <si>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</si>
  <si>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</si>
  <si>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</si>
  <si>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</si>
  <si>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</si>
  <si>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</si>
  <si>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</si>
  <si>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</si>
  <si>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</si>
  <si>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</si>
  <si>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</si>
  <si>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</si>
  <si>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</si>
  <si>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</si>
  <si>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</si>
  <si>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</si>
  <si>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</si>
  <si>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</si>
  <si>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</si>
  <si>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</si>
  <si>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</si>
  <si>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</si>
  <si>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</si>
  <si>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</si>
  <si>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</si>
  <si>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</si>
  <si>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</si>
  <si>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</si>
  <si>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</si>
  <si>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</si>
  <si>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</si>
  <si>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</si>
  <si>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</si>
  <si>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</si>
  <si>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</si>
  <si>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</si>
  <si>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</si>
  <si>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</si>
  <si>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</si>
  <si>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</si>
  <si>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</si>
  <si>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</si>
  <si>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</si>
  <si>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</si>
  <si>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</si>
  <si>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</si>
  <si>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</si>
  <si>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</si>
  <si>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</si>
  <si>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</si>
  <si>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</si>
  <si>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</si>
  <si>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</si>
  <si>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</si>
  <si>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</si>
  <si>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</si>
  <si>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</si>
  <si>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</si>
  <si>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</si>
  <si>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</si>
  <si>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</si>
  <si>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</si>
  <si>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</si>
  <si>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</si>
  <si>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</si>
  <si>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</si>
  <si>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</si>
  <si>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</si>
  <si>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</si>
  <si>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</si>
  <si>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</si>
  <si>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</si>
  <si>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</si>
  <si>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</si>
  <si>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</si>
  <si>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</si>
  <si>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</si>
  <si>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</si>
  <si>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</si>
  <si>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</si>
  <si>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</si>
  <si>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</si>
  <si>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</si>
  <si>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</si>
  <si>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</si>
  <si>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</si>
  <si>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</si>
  <si>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</si>
  <si>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</si>
  <si>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</si>
  <si>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</si>
  <si>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</si>
  <si>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</si>
  <si>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</si>
  <si>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</si>
  <si>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</si>
  <si>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</si>
  <si>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</si>
  <si>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</si>
  <si>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</si>
  <si>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</si>
  <si>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</si>
  <si>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</si>
  <si>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</si>
  <si>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</si>
  <si>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</si>
  <si>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</si>
  <si>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</si>
  <si>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</si>
  <si>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</si>
  <si>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</si>
  <si>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</si>
  <si>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</si>
  <si>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</si>
  <si>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</si>
  <si>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</si>
  <si>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</si>
  <si>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</si>
  <si>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</si>
  <si>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</si>
  <si>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</si>
  <si>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</si>
  <si>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</si>
  <si>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</si>
  <si>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</si>
  <si>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</si>
  <si>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</si>
  <si>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</si>
  <si>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</si>
  <si>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</si>
  <si>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</si>
  <si>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</si>
  <si>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</si>
  <si>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</si>
  <si>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</si>
  <si>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</si>
  <si>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</si>
  <si>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</si>
  <si>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</si>
  <si>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</si>
  <si>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</si>
  <si>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</si>
  <si>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</si>
  <si>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</si>
  <si>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</si>
  <si>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</si>
  <si>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</si>
  <si>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</si>
  <si>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</si>
  <si>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</si>
  <si>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</si>
  <si>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</si>
  <si>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</si>
  <si>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</si>
  <si>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</si>
  <si>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</si>
  <si>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</si>
  <si>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</si>
  <si>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</si>
  <si>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</si>
  <si>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</si>
  <si>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</si>
  <si>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</si>
  <si>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</si>
  <si>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</si>
  <si>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</si>
  <si>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</si>
  <si>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</si>
  <si>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</si>
  <si>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</si>
  <si>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</si>
  <si>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</si>
  <si>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</si>
  <si>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</si>
  <si>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</si>
  <si>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</si>
  <si>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</si>
  <si>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</si>
  <si>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</si>
  <si>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</si>
  <si>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</si>
  <si>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</si>
  <si>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</si>
  <si>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</si>
  <si>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</si>
  <si>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</si>
  <si>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</si>
  <si>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</si>
  <si>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</si>
  <si>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</si>
  <si>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</si>
  <si>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</si>
  <si>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</si>
  <si>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</si>
  <si>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</si>
  <si>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</si>
  <si>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</si>
  <si>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</si>
  <si>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</si>
  <si>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</si>
  <si>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</si>
  <si>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</si>
  <si>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</si>
  <si>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</si>
  <si>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</si>
  <si>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</si>
  <si>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</si>
  <si>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</si>
  <si>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</si>
  <si>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</si>
  <si>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</si>
  <si>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</si>
  <si>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</si>
  <si>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</si>
  <si>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</si>
  <si>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</si>
  <si>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</si>
  <si>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</si>
  <si>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</si>
  <si>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</si>
  <si>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</si>
  <si>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</si>
  <si>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</si>
  <si>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</si>
  <si>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</si>
  <si>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</si>
  <si>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</si>
  <si>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</si>
  <si>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</si>
  <si>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</si>
  <si>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</si>
  <si>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</si>
  <si>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</si>
  <si>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</si>
  <si>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</si>
  <si>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</si>
  <si>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</si>
  <si>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</si>
  <si>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</si>
  <si>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</si>
  <si>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</si>
  <si>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</si>
  <si>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</si>
  <si>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</si>
  <si>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</si>
  <si>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</si>
  <si>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</si>
  <si>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</si>
  <si>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</si>
  <si>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</si>
  <si>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</si>
  <si>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</si>
  <si>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</si>
  <si>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</si>
  <si>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</si>
  <si>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</si>
  <si>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</si>
  <si>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</si>
  <si>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</si>
  <si>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</si>
  <si>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</si>
  <si>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</si>
  <si>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</si>
  <si>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</si>
  <si>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</si>
  <si>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</si>
  <si>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</si>
  <si>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</si>
  <si>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</si>
  <si>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</si>
  <si>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</si>
  <si>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</si>
  <si>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</si>
  <si>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</si>
  <si>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</si>
  <si>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</si>
  <si>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</si>
  <si>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</si>
  <si>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</si>
  <si>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</si>
  <si>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</si>
  <si>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</si>
  <si>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</si>
  <si>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</si>
  <si>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</si>
  <si>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</si>
  <si>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</si>
  <si>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</si>
  <si>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</si>
  <si>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</si>
  <si>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</si>
  <si>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</si>
  <si>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</si>
  <si>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</si>
  <si>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</si>
  <si>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</si>
  <si>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</si>
  <si>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</si>
  <si>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</si>
  <si>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</si>
  <si>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</si>
  <si>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</si>
  <si>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</si>
  <si>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</si>
  <si>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</si>
  <si>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</si>
  <si>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</si>
  <si>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</si>
  <si>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</si>
  <si>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</si>
  <si>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</si>
  <si>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</si>
  <si>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</si>
  <si>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</si>
  <si>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</si>
  <si>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</si>
  <si>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</si>
  <si>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</si>
  <si>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</si>
  <si>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</si>
  <si>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</si>
  <si>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</si>
  <si>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</si>
  <si>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</si>
  <si>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</si>
  <si>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</si>
  <si>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</si>
  <si>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</si>
  <si>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</si>
  <si>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</si>
  <si>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</si>
  <si>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</si>
  <si>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</si>
  <si>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</si>
  <si>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</si>
  <si>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</si>
  <si>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</si>
  <si>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</si>
  <si>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</si>
  <si>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</si>
  <si>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</si>
  <si>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</si>
  <si>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</si>
  <si>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</si>
  <si>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</si>
  <si>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</si>
  <si>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</si>
  <si>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</si>
  <si>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</si>
  <si>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</si>
  <si>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</si>
  <si>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</si>
  <si>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</si>
  <si>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</si>
  <si>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</si>
  <si>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</si>
  <si>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</si>
  <si>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</si>
  <si>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</si>
  <si>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</si>
  <si>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</si>
  <si>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</si>
  <si>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</si>
  <si>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</si>
  <si>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</si>
  <si>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</si>
  <si>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</si>
  <si>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</si>
  <si>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</si>
  <si>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</si>
  <si>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</si>
  <si>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</si>
  <si>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</si>
  <si>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</si>
  <si>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</si>
  <si>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</si>
  <si>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</si>
  <si>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</si>
  <si>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</si>
  <si>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</si>
  <si>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</si>
  <si>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</si>
  <si>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</si>
  <si>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</si>
  <si>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</si>
  <si>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</si>
  <si>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</si>
  <si>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</si>
  <si>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</si>
  <si>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</si>
  <si>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</si>
  <si>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</si>
  <si>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</si>
  <si>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</si>
  <si>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</si>
  <si>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</si>
  <si>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</si>
  <si>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</si>
  <si>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</si>
  <si>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</si>
  <si>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</si>
  <si>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</si>
  <si>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</si>
  <si>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</si>
  <si>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</si>
  <si>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</si>
  <si>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</si>
  <si>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</si>
  <si>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</si>
  <si>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</si>
  <si>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</si>
  <si>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</si>
  <si>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</si>
  <si>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</si>
  <si>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</si>
  <si>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</si>
  <si>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</si>
  <si>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</si>
  <si>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</si>
  <si>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</si>
  <si>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</si>
  <si>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</si>
  <si>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</si>
  <si>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</si>
  <si>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</si>
  <si>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</si>
  <si>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</si>
  <si>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</si>
  <si>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</si>
  <si>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</si>
  <si>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</si>
  <si>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</si>
  <si>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</si>
  <si>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</si>
  <si>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</si>
  <si>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</si>
  <si>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</si>
  <si>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</si>
  <si>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</si>
  <si>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</si>
  <si>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</si>
  <si>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</si>
  <si>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</si>
  <si>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</si>
  <si>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</si>
  <si>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</si>
  <si>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</si>
  <si>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</si>
  <si>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</si>
  <si>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</si>
  <si>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</si>
  <si>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</si>
  <si>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</si>
  <si>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</si>
  <si>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</si>
  <si>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</si>
  <si>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</si>
  <si>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</si>
  <si>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</si>
  <si>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</si>
  <si>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</si>
  <si>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</si>
  <si>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</si>
  <si>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</si>
  <si>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</si>
  <si>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</si>
  <si>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</si>
  <si>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</si>
  <si>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</si>
  <si>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</si>
  <si>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</si>
  <si>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</si>
  <si>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</si>
  <si>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</si>
  <si>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</si>
  <si>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</si>
  <si>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</si>
  <si>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</si>
  <si>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</si>
  <si>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</si>
  <si>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</si>
  <si>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</si>
  <si>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</si>
  <si>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</si>
  <si>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</si>
  <si>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</si>
  <si>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</si>
  <si>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</si>
  <si>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</si>
  <si>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</si>
  <si>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</si>
  <si>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</si>
  <si>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</si>
  <si>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</si>
  <si>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</si>
  <si>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</si>
  <si>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</si>
  <si>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</si>
  <si>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</si>
  <si>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</si>
  <si>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</si>
  <si>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</si>
  <si>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</si>
  <si>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</si>
  <si>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</si>
  <si>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</si>
  <si>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</si>
  <si>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</si>
  <si>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</si>
  <si>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</si>
  <si>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</si>
  <si>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</si>
  <si>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</si>
  <si>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</si>
  <si>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</si>
  <si>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</si>
  <si>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</si>
  <si>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</si>
  <si>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</si>
  <si>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</si>
  <si>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</si>
  <si>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</si>
  <si>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</si>
  <si>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</si>
  <si>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</si>
  <si>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</si>
  <si>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</si>
  <si>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</si>
  <si>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</si>
  <si>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</si>
  <si>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</si>
  <si>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</si>
  <si>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</si>
  <si>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</si>
  <si>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</si>
  <si>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</si>
  <si>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</si>
  <si>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</si>
  <si>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</si>
  <si>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</si>
  <si>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</si>
  <si>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</si>
  <si>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</si>
  <si>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</si>
  <si>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</si>
  <si>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</si>
  <si>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</si>
  <si>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</si>
  <si>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</si>
  <si>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</si>
  <si>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</si>
  <si>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</si>
  <si>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</si>
  <si>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</si>
  <si>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</si>
  <si>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</si>
  <si>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</si>
  <si>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</si>
  <si>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</si>
  <si>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</si>
  <si>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</si>
  <si>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</si>
  <si>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</si>
  <si>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</si>
  <si>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</si>
  <si>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</si>
  <si>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</si>
  <si>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</si>
  <si>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</si>
  <si>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</si>
  <si>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</si>
  <si>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</si>
  <si>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</si>
  <si>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</si>
  <si>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</si>
  <si>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</si>
  <si>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</si>
  <si>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</si>
  <si>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</si>
  <si>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</si>
  <si>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</si>
  <si>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</si>
  <si>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</si>
  <si>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</si>
  <si>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</si>
  <si>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</si>
  <si>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</si>
  <si>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</si>
  <si>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</si>
  <si>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</si>
  <si>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</si>
  <si>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</si>
  <si>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</si>
  <si>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</si>
  <si>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</si>
  <si>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</si>
  <si>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</si>
  <si>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</si>
  <si>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</si>
  <si>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</si>
  <si>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</si>
  <si>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</si>
  <si>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</si>
  <si>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</si>
  <si>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</si>
  <si>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</si>
  <si>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</si>
  <si>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</si>
  <si>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</si>
  <si>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</si>
  <si>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</si>
  <si>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</si>
  <si>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</si>
  <si>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</si>
  <si>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</si>
  <si>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</si>
  <si>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</si>
  <si>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</si>
  <si>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</si>
  <si>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</si>
  <si>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</si>
  <si>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</si>
  <si>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</si>
  <si>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</si>
  <si>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</si>
  <si>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</si>
  <si>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</si>
  <si>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</si>
  <si>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</si>
  <si>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</si>
  <si>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</si>
  <si>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</si>
  <si>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</si>
  <si>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</si>
  <si>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</si>
  <si>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</si>
  <si>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</si>
  <si>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</si>
  <si>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</si>
  <si>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</si>
  <si>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</si>
  <si>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</si>
  <si>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</si>
  <si>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</si>
  <si>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</si>
  <si>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</si>
  <si>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</si>
  <si>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</si>
  <si>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</si>
  <si>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</si>
  <si>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</si>
  <si>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</si>
  <si>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</si>
  <si>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</si>
  <si>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</si>
  <si>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</si>
  <si>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</si>
  <si>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</si>
  <si>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</si>
  <si>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</si>
  <si>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</si>
  <si>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</si>
  <si>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</si>
  <si>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</si>
  <si>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</si>
  <si>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</si>
  <si>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</si>
  <si>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</si>
  <si>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</si>
  <si>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</si>
  <si>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</si>
  <si>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</si>
  <si>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</si>
  <si>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</si>
  <si>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</si>
  <si>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</si>
  <si>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</si>
  <si>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</si>
  <si>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</si>
  <si>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</si>
  <si>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</si>
  <si>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</si>
  <si>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</si>
  <si>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</si>
  <si>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</si>
  <si>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</si>
  <si>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</si>
  <si>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</si>
  <si>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</si>
  <si>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</si>
  <si>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</si>
  <si>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</si>
  <si>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</si>
  <si>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</si>
  <si>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</si>
  <si>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</si>
  <si>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</si>
  <si>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</si>
  <si>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</si>
  <si>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</si>
  <si>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</si>
  <si>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</si>
  <si>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</si>
  <si>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</si>
  <si>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</si>
  <si>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</si>
  <si>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</si>
  <si>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</si>
  <si>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</si>
  <si>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</si>
  <si>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</si>
  <si>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</si>
  <si>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</si>
  <si>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</si>
  <si>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</si>
  <si>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</si>
  <si>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</si>
  <si>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</si>
  <si>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</si>
  <si>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</si>
  <si>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</si>
  <si>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</si>
  <si>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</si>
  <si>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</si>
  <si>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</si>
  <si>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</si>
  <si>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</si>
  <si>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</si>
  <si>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</si>
  <si>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</si>
  <si>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</si>
  <si>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</si>
  <si>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</si>
  <si>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</si>
  <si>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</si>
  <si>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</si>
  <si>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</si>
  <si>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</si>
  <si>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</si>
  <si>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</si>
  <si>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</si>
  <si>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</si>
  <si>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</si>
  <si>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</si>
  <si>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</si>
  <si>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</si>
  <si>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</si>
  <si>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</si>
  <si>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</si>
  <si>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</si>
  <si>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</si>
  <si>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</si>
  <si>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</si>
  <si>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</si>
  <si>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</si>
  <si>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</si>
  <si>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</si>
  <si>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</si>
  <si>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</si>
  <si>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</si>
  <si>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</si>
  <si>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</si>
  <si>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</si>
  <si>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</si>
  <si>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</si>
  <si>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</si>
  <si>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</si>
  <si>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</si>
  <si>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</si>
  <si>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</si>
  <si>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</si>
  <si>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</si>
  <si>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</si>
  <si>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</si>
  <si>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</si>
  <si>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</si>
  <si>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</si>
  <si>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</si>
  <si>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</si>
  <si>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</si>
  <si>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</si>
  <si>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</si>
  <si>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</si>
  <si>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</si>
  <si>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</si>
  <si>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</si>
  <si>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</si>
  <si>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</si>
  <si>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</si>
  <si>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</si>
  <si>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</si>
  <si>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</si>
  <si>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</si>
  <si>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</si>
  <si>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</si>
  <si>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</si>
  <si>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</si>
  <si>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</si>
  <si>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</si>
  <si>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</si>
  <si>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</si>
  <si>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</si>
  <si>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</si>
  <si>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</si>
  <si>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</si>
  <si>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</si>
  <si>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</si>
  <si>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</si>
  <si>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</si>
  <si>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</si>
  <si>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</si>
  <si>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</si>
  <si>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</si>
  <si>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</si>
  <si>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</si>
  <si>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</si>
  <si>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</si>
  <si>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</si>
  <si>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</si>
  <si>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</si>
  <si>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</si>
  <si>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</si>
  <si>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</si>
  <si>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</si>
  <si>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</si>
  <si>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</si>
  <si>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</si>
  <si>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</si>
  <si>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</si>
  <si>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</si>
  <si>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</si>
  <si>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</si>
  <si>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</si>
  <si>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</si>
  <si>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</si>
  <si>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</si>
  <si>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</si>
  <si>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</si>
  <si>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</si>
  <si>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</si>
  <si>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</si>
  <si>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</si>
  <si>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</si>
  <si>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</si>
  <si>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</si>
  <si>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</si>
  <si>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</si>
  <si>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</si>
  <si>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</si>
  <si>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</si>
  <si>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</si>
  <si>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</si>
  <si>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</si>
  <si>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</si>
  <si>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</si>
  <si>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</si>
  <si>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</si>
  <si>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</si>
  <si>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</si>
  <si>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</si>
  <si>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</si>
  <si>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</si>
  <si>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</si>
  <si>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</si>
  <si>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</si>
  <si>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</si>
  <si>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</si>
  <si>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</si>
  <si>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</si>
  <si>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</si>
  <si>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</si>
  <si>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</si>
  <si>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</si>
  <si>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</si>
  <si>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</si>
  <si>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</si>
  <si>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</si>
  <si>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</si>
  <si>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</si>
  <si>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</si>
  <si>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</si>
  <si>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</si>
  <si>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</si>
  <si>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</si>
  <si>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</si>
  <si>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</si>
  <si>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</si>
  <si>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</si>
  <si>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</si>
  <si>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</si>
  <si>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</si>
  <si>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</si>
  <si>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</si>
  <si>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</si>
  <si>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</si>
  <si>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</si>
  <si>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</si>
  <si>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</si>
  <si>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</si>
  <si>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</si>
  <si>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</si>
  <si>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</si>
  <si>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</si>
  <si>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</si>
  <si>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</si>
  <si>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</si>
  <si>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</si>
  <si>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</si>
  <si>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</si>
  <si>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</si>
  <si>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</si>
  <si>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</si>
  <si>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</si>
  <si>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</si>
  <si>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</si>
  <si>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</si>
  <si>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</si>
  <si>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</si>
  <si>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</si>
  <si>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</si>
  <si>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</si>
  <si>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</si>
  <si>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</si>
  <si>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</si>
  <si>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</si>
  <si>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</si>
  <si>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</si>
  <si>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</si>
  <si>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</si>
  <si>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</si>
  <si>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</si>
  <si>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</si>
  <si>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</si>
  <si>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</si>
  <si>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</si>
  <si>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</si>
  <si>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</si>
  <si>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</si>
  <si>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</si>
  <si>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</si>
  <si>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</si>
  <si>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</si>
  <si>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</si>
  <si>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</si>
  <si>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</si>
  <si>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</si>
  <si>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</si>
  <si>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</si>
  <si>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</si>
  <si>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</si>
  <si>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</si>
  <si>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</si>
  <si>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</si>
  <si>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</si>
  <si>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</si>
  <si>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</si>
  <si>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</si>
  <si>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</si>
  <si>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</si>
  <si>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</si>
  <si>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</si>
  <si>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</si>
  <si>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</si>
  <si>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</si>
  <si>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</si>
  <si>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</si>
  <si>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</si>
  <si>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</si>
  <si>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</si>
  <si>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</si>
  <si>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</si>
  <si>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</si>
  <si>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</si>
  <si>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</si>
  <si>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</si>
  <si>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</si>
  <si>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</si>
  <si>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</si>
  <si>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</si>
  <si>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</si>
  <si>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</si>
  <si>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</si>
  <si>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</si>
  <si>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</si>
  <si>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</si>
  <si>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</si>
  <si>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</si>
  <si>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</si>
  <si>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</si>
  <si>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</si>
  <si>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</si>
  <si>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</si>
  <si>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</si>
  <si>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</si>
  <si>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</si>
  <si>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</si>
  <si>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</si>
  <si>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</si>
  <si>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</si>
  <si>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</si>
  <si>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</si>
  <si>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</si>
  <si>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</si>
  <si>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</si>
  <si>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</si>
  <si>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</si>
  <si>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</si>
  <si>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</si>
  <si>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</si>
  <si>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</si>
  <si>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</si>
  <si>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</si>
  <si>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</si>
  <si>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</si>
  <si>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</si>
  <si>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</si>
  <si>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</si>
  <si>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</si>
  <si>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</si>
  <si>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</si>
  <si>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</si>
  <si>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</si>
  <si>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</si>
  <si>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</si>
  <si>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</si>
  <si>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</si>
  <si>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</si>
  <si>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</si>
  <si>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</si>
  <si>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</si>
  <si>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</si>
  <si>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</si>
  <si>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</si>
  <si>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</si>
  <si>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</si>
  <si>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</si>
  <si>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</si>
  <si>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</si>
  <si>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</si>
  <si>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</si>
  <si>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</si>
  <si>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</si>
  <si>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</si>
  <si>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</si>
  <si>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</si>
  <si>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</si>
  <si>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</si>
  <si>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</si>
  <si>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</si>
  <si>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</si>
  <si>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</si>
  <si>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</si>
  <si>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</si>
  <si>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</si>
  <si>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</si>
  <si>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</si>
  <si>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</si>
  <si>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</si>
  <si>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</si>
  <si>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</si>
  <si>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</si>
  <si>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</si>
  <si>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</si>
  <si>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</si>
  <si>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</si>
  <si>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</si>
  <si>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</si>
  <si>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</si>
  <si>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</si>
  <si>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</si>
  <si>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</si>
  <si>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</si>
  <si>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</si>
  <si>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</si>
  <si>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</si>
  <si>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</si>
  <si>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</si>
  <si>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</si>
  <si>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</si>
  <si>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</si>
  <si>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</si>
  <si>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</si>
  <si>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</si>
  <si>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</si>
  <si>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</si>
  <si>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</si>
  <si>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</si>
  <si>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</si>
  <si>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</si>
  <si>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</si>
  <si>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</si>
  <si>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</si>
  <si>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</si>
  <si>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</si>
  <si>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</si>
  <si>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</si>
  <si>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</si>
  <si>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</si>
  <si>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</si>
  <si>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</si>
  <si>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</si>
  <si>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</si>
  <si>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</si>
  <si>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</si>
  <si>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</si>
  <si>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</si>
  <si>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</si>
  <si>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</si>
  <si>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</si>
  <si>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</si>
  <si>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</si>
  <si>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</si>
  <si>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</si>
  <si>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</si>
  <si>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</si>
  <si>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</si>
  <si>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</si>
  <si>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</si>
  <si>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</si>
  <si>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</si>
  <si>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</si>
  <si>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</si>
  <si>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</si>
  <si>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</si>
  <si>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</si>
  <si>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</si>
  <si>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</si>
  <si>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</si>
  <si>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</si>
  <si>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</si>
  <si>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</si>
  <si>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</si>
  <si>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</si>
  <si>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</si>
  <si>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</si>
  <si>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</si>
  <si>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</si>
  <si>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</si>
  <si>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</si>
  <si>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</si>
  <si>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</si>
  <si>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</si>
  <si>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</si>
  <si>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</si>
  <si>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</si>
  <si>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</si>
  <si>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</si>
  <si>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</si>
  <si>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</si>
  <si>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</si>
  <si>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</si>
  <si>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</si>
  <si>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</si>
  <si>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</si>
  <si>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</si>
  <si>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</si>
  <si>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</si>
  <si>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</si>
  <si>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</si>
  <si>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</si>
  <si>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</si>
  <si>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</si>
  <si>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</si>
  <si>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</si>
  <si>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</si>
  <si>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</si>
  <si>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</si>
  <si>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</si>
  <si>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</si>
  <si>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</si>
  <si>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</si>
  <si>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</si>
  <si>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</si>
  <si>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</si>
  <si>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</si>
  <si>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</si>
  <si>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</si>
  <si>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</si>
  <si>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</si>
  <si>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</si>
  <si>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</si>
  <si>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</si>
  <si>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</si>
  <si>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</si>
  <si>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</si>
  <si>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</si>
  <si>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</si>
  <si>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</si>
  <si>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</si>
  <si>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</si>
  <si>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</si>
  <si>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</si>
  <si>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</si>
  <si>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</si>
  <si>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</si>
  <si>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</si>
  <si>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</si>
  <si>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</si>
  <si>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</si>
  <si>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</si>
  <si>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</si>
  <si>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</si>
  <si>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</si>
  <si>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</si>
  <si>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</si>
  <si>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</si>
  <si>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</si>
  <si>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</si>
  <si>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</si>
  <si>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</si>
  <si>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</si>
  <si>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</si>
  <si>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</si>
  <si>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</si>
  <si>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</si>
  <si>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</si>
  <si>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</si>
  <si>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</si>
  <si>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</si>
  <si>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</si>
  <si>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</si>
  <si>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</si>
  <si>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</si>
  <si>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</si>
  <si>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</si>
  <si>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</si>
  <si>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</si>
  <si>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</si>
  <si>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</si>
  <si>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</si>
  <si>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</si>
  <si>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</si>
  <si>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</si>
  <si>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</si>
  <si>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</si>
  <si>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</si>
  <si>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</si>
  <si>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</si>
  <si>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</si>
  <si>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</si>
  <si>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</si>
  <si>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</si>
  <si>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</si>
  <si>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</si>
  <si>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</si>
  <si>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</si>
  <si>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</si>
  <si>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</si>
  <si>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</si>
  <si>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</si>
  <si>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</si>
  <si>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</si>
  <si>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</si>
  <si>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</si>
  <si>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</si>
  <si>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</si>
  <si>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</si>
  <si>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</si>
  <si>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</si>
  <si>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</si>
  <si>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</si>
  <si>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</si>
  <si>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</si>
  <si>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</si>
  <si>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</si>
  <si>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</si>
  <si>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</si>
  <si>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</si>
  <si>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</si>
  <si>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</si>
  <si>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</si>
  <si>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</si>
  <si>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</si>
  <si>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</si>
  <si>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</si>
  <si>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</si>
  <si>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</si>
  <si>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</si>
  <si>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</si>
  <si>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</si>
  <si>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</si>
  <si>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</si>
  <si>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</si>
  <si>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</si>
  <si>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</si>
  <si>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</si>
  <si>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</si>
  <si>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</si>
  <si>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</si>
  <si>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</si>
  <si>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</si>
  <si>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</si>
  <si>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</si>
  <si>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</si>
  <si>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</si>
  <si>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</si>
  <si>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</si>
  <si>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</si>
  <si>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</si>
  <si>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</si>
  <si>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</si>
  <si>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</si>
  <si>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</si>
  <si>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</si>
  <si>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</si>
  <si>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</si>
  <si>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</si>
  <si>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</si>
  <si>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</si>
  <si>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</si>
  <si>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</si>
  <si>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</si>
  <si>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</si>
  <si>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</si>
  <si>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</si>
  <si>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</si>
  <si>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</si>
  <si>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</si>
  <si>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</si>
  <si>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</si>
  <si>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</si>
  <si>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</si>
  <si>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</si>
  <si>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</si>
  <si>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</si>
  <si>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</si>
  <si>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</si>
  <si>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</si>
  <si>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</si>
  <si>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</si>
  <si>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</si>
  <si>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</si>
  <si>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</si>
  <si>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</si>
  <si>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</si>
  <si>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</si>
  <si>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</si>
  <si>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</si>
  <si>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</si>
  <si>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</si>
  <si>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</si>
  <si>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</si>
  <si>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</si>
  <si>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</si>
  <si>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</si>
  <si>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</si>
  <si>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</si>
  <si>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</si>
  <si>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</si>
  <si>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</si>
  <si>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</si>
  <si>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</si>
  <si>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</si>
  <si>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</si>
  <si>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</si>
  <si>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</si>
  <si>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</si>
  <si>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</si>
  <si>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</si>
  <si>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</si>
  <si>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</si>
  <si>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</si>
  <si>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</si>
  <si>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</si>
  <si>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</si>
  <si>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</si>
  <si>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</si>
  <si>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</si>
  <si>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</si>
  <si>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</si>
  <si>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</si>
  <si>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</si>
  <si>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</si>
  <si>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</si>
  <si>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</si>
  <si>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</si>
  <si>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</si>
  <si>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</si>
  <si>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</si>
  <si>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</si>
  <si>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</si>
  <si>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</si>
  <si>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</si>
  <si>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</si>
  <si>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</si>
  <si>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</si>
  <si>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</si>
  <si>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</si>
  <si>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</si>
  <si>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</si>
  <si>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</si>
  <si>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</si>
  <si>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</si>
  <si>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</si>
  <si>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</si>
  <si>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</si>
  <si>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</si>
  <si>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</si>
  <si>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</si>
  <si>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</si>
  <si>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</si>
  <si>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</si>
  <si>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</si>
  <si>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</si>
  <si>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</si>
  <si>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Erasmus GIST</t>
  </si>
  <si>
    <t>22621INSTITUT ZA RAZVOJ I MEĐUNARODNE ODNOSE</t>
  </si>
  <si>
    <t>JM network WB 2 EU</t>
  </si>
  <si>
    <t>Osterrichische Gesellschaft fur Eurpoapolitik</t>
  </si>
  <si>
    <t>Trogodišnji Jean Monnet Networks projekt u kojem sudjeluju think tank i do-tanks organizacije, institucije visokog obrazovanja i centri za javne politike. Projekt se sastoji od tri faze: I Vladavina prava i pravosuđe; II Socijalna dimezija; i III Demokratizacija odozdo prema gore</t>
  </si>
  <si>
    <t>Poticanje digitalizacije i biološke transformacije malih i srednjih poduzeća kroz razvoj novog i inovativnog materijala za obuku za prevladavanje krize COVID-19</t>
  </si>
  <si>
    <t>KIT Karlsruhr institut fuer technologie</t>
  </si>
  <si>
    <t>Zagreb 19.11.2021.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</si>
</sst>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22" fillId="55" borderId="54" xfId="102" quotePrefix="1" applyFill="1" applyAlignment="1">
      <alignment horizontal="left" vertical="center" wrapText="1" indent="4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3.2" zeroHeight="1"/>
  <cols>
    <col min="1" max="1" width="7.5546875" style="150" customWidth="1"/>
    <col min="2" max="2" width="36.109375" style="150" bestFit="1" customWidth="1"/>
    <col min="3" max="3" width="21.44140625" style="150" customWidth="1"/>
    <col min="4" max="4" width="21.109375" style="150" customWidth="1"/>
    <col min="5" max="5" width="21.6640625" style="150" customWidth="1"/>
    <col min="6" max="6" width="11.44140625" style="150" customWidth="1"/>
    <col min="7" max="11" width="11.44140625" style="150" hidden="1" customWidth="1"/>
    <col min="12" max="12" width="16.44140625" style="150" hidden="1" customWidth="1"/>
    <col min="13" max="13" width="7.88671875" style="150" hidden="1" customWidth="1"/>
    <col min="14" max="14" width="41.33203125" style="150" hidden="1" customWidth="1"/>
    <col min="15" max="15" width="19.5546875" style="150" hidden="1" customWidth="1"/>
    <col min="16" max="28" width="11.44140625" style="150" hidden="1" customWidth="1"/>
    <col min="29" max="16384" width="14.441406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6" t="s">
        <v>3499</v>
      </c>
      <c r="D3" s="267"/>
      <c r="E3" s="268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" thickBot="1">
      <c r="A4" s="151"/>
      <c r="B4" s="191" t="s">
        <v>0</v>
      </c>
      <c r="C4" s="269" t="s">
        <v>3505</v>
      </c>
      <c r="D4" s="270"/>
      <c r="E4" s="27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" thickBot="1">
      <c r="A5" s="152"/>
      <c r="B5" s="191" t="s">
        <v>1</v>
      </c>
      <c r="C5" s="269"/>
      <c r="D5" s="270"/>
      <c r="E5" s="271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" thickBot="1">
      <c r="A6" s="155"/>
      <c r="B6" s="191" t="s">
        <v>2</v>
      </c>
      <c r="C6" s="269"/>
      <c r="D6" s="270"/>
      <c r="E6" s="271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" thickBot="1">
      <c r="A7" s="155"/>
      <c r="B7" s="191" t="s">
        <v>350</v>
      </c>
      <c r="C7" s="269"/>
      <c r="D7" s="270"/>
      <c r="E7" s="271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4.4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5" t="s">
        <v>1983</v>
      </c>
      <c r="C9" s="264"/>
      <c r="D9" s="264"/>
      <c r="E9" s="264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5" t="s">
        <v>3</v>
      </c>
      <c r="C10" s="264"/>
      <c r="D10" s="264"/>
      <c r="E10" s="264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3"/>
      <c r="C11" s="264"/>
      <c r="D11" s="264"/>
      <c r="E11" s="264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12699684</v>
      </c>
      <c r="D14" s="161">
        <f>+D15+D16</f>
        <v>13109860</v>
      </c>
      <c r="E14" s="161">
        <f>+E15+E16</f>
        <v>12642929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12699684</v>
      </c>
      <c r="D15" s="164">
        <f>'PLAN PRIHODA I PRIMITAKA '!D67</f>
        <v>13109860</v>
      </c>
      <c r="E15" s="164">
        <f>'PLAN PRIHODA I PRIMITAKA '!D107</f>
        <v>12642929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13471900</v>
      </c>
      <c r="D17" s="168">
        <f>+D18+D19</f>
        <v>13229860</v>
      </c>
      <c r="E17" s="168">
        <f>+E18+E19</f>
        <v>13042929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13371900</v>
      </c>
      <c r="D18" s="170">
        <f>'PLAN RASHODA I IZDATAKA'!D72</f>
        <v>13129860</v>
      </c>
      <c r="E18" s="170">
        <f>'PLAN RASHODA I IZDATAKA'!D92</f>
        <v>12942929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100000</v>
      </c>
      <c r="D19" s="170">
        <f>'PLAN RASHODA I IZDATAKA'!D80</f>
        <v>100000</v>
      </c>
      <c r="E19" s="170">
        <f>'PLAN RASHODA I IZDATAKA'!D100</f>
        <v>100000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-772216</v>
      </c>
      <c r="D20" s="161">
        <f>+D14-D17</f>
        <v>-120000</v>
      </c>
      <c r="E20" s="161">
        <f>+E14-E17</f>
        <v>-400000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3"/>
      <c r="C21" s="264"/>
      <c r="D21" s="264"/>
      <c r="E21" s="264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28.8">
      <c r="A23" s="171" t="s">
        <v>11</v>
      </c>
      <c r="B23" s="171" t="s">
        <v>12</v>
      </c>
      <c r="C23" s="169">
        <f>'PLAN PRIHODA I PRIMITAKA '!D5</f>
        <v>2100000</v>
      </c>
      <c r="D23" s="169">
        <f>'PLAN PRIHODA I PRIMITAKA '!D45</f>
        <v>1327784</v>
      </c>
      <c r="E23" s="169">
        <f>'PLAN PRIHODA I PRIMITAKA '!D85</f>
        <v>1207784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28.8">
      <c r="A24" s="171" t="s">
        <v>13</v>
      </c>
      <c r="B24" s="171" t="s">
        <v>14</v>
      </c>
      <c r="C24" s="173">
        <f>'PLAN PRIHODA I PRIMITAKA '!D7</f>
        <v>-1327784</v>
      </c>
      <c r="D24" s="173">
        <f>'PLAN PRIHODA I PRIMITAKA '!D47</f>
        <v>-1207784</v>
      </c>
      <c r="E24" s="174">
        <f>'PLAN PRIHODA I PRIMITAKA '!D87</f>
        <v>-807784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3"/>
      <c r="C25" s="264"/>
      <c r="D25" s="264"/>
      <c r="E25" s="264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28.8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28.8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3"/>
      <c r="C30" s="264"/>
      <c r="D30" s="264"/>
      <c r="E30" s="264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28.8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4.4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4.4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4.4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4.4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4.4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4.4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4.4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4.4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4.4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4.4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4.4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4.4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4.4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4.4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4.4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4.4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4.4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4.4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4.4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4.4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4.4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4.4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4.4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4.4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4.4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4.4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4.4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4.4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4.4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4.4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4.4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4.4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4.4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4.4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4.4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4.4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4.4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4.4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4.4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4.4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4.4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4.4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4.4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4.4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4.4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4.4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4.4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4.4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4.4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4.4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4.4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4.4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4.4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4.4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4.4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4.4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4.4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4.4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4.4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4.4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4.4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4.4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4.4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4.4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4.4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4.4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4.4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4.4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4.4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4.4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4.4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4.4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4.4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4.4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4.4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4.4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4.4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4.4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4.4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4.4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4.4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4.4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4.4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4.4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4.4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4.4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4.4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4.4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4.4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4.4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4.4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4.4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4.4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4.4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4.4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4.4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4.4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4.4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4.4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4.4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4.4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4.4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4.4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4.4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4.4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4.4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4.4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4.4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4.4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4.4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4.4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4.4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4.4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4.4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4.4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4.4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4.4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4.4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4.4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4.4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4.4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4.4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4.4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4.4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4.4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4.4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4.4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4.4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4.4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4.4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4.4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4.4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4.4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4.4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4.4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4.4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4.4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4.4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4.4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4.4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4.4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4.4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4.4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4.4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4.4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4.4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4.4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4.4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4.4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4.4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4.4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4.4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4.4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4.4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4.4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4.4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4.4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4.4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4.4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4.4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4.4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4.4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4.4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4.4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4.4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4.4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4.4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4.4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4.4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4.4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4.4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4.4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4.4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4.4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4.4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4.4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4.4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4.4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4.4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4.4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4.4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4.4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4.4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4.4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4.4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4.4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4.4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4.4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4.4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4.4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4.4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4.4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4.4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4.4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4.4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4.4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4.4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4.4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4.4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4.4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4.4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4.4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4.4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4.4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4.4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4.4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4.4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4.4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4.4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4.4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4.4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4.4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4.4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4.4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4.4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4.4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4.4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4.4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4.4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4.4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4.4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4.4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4.4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4.4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4.4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4.4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4.4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4.4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4.4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4.4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4.4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4.4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4.4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4.4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4.4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4.4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4.4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4.4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4.4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4.4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4.4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4.4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4.4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4.4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4.4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4.4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4.4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4.4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4.4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4.4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4.4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4.4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4.4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4.4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4.4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4.4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4.4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4.4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4.4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4.4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4.4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4.4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4.4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4.4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4.4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4.4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4.4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4.4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4.4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4.4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4.4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4.4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4.4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4.4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4.4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4.4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4.4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4.4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4.4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4.4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4.4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4.4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4.4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4.4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4.4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4.4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4.4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4.4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4.4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4.4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4.4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4.4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4.4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4.4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4.4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4.4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4.4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4.4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4.4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4.4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4.4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4.4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4.4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4.4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4.4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4.4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4.4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4.4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4.4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4.4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4.4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4.4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4.4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4.4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4.4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4.4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4.4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4.4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4.4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4.4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4.4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4.4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4.4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4.4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4.4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4.4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4.4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4.4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4.4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4.4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4.4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4.4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4.4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4.4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4.4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4.4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4.4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4.4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4.4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4.4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4.4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4.4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4.4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4.4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4.4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4.4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4.4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4.4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4.4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4.4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4.4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4.4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4.4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4.4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4.4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4.4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4.4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4.4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4.4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4.4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4.4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4.4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4.4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4.4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4.4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4.4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4.4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4.4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4.4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4.4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4.4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4.4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4.4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4.4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4.4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4.4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4.4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4.4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4.4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4.4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4.4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4.4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4.4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4.4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4.4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4.4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4.4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4.4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4.4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4.4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4.4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4.4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4.4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4.4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4.4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4.4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4.4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4.4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4.4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4.4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4.4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4.4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4.4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4.4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4.4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4.4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4.4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4.4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4.4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4.4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4.4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4.4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4.4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4.4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4.4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4.4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4.4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4.4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4.4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4.4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4.4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4.4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4.4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4.4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4.4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4.4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4.4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4.4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4.4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4.4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4.4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4.4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4.4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4.4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4.4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4.4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4.4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4.4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4.4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4.4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4.4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4.4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4.4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4.4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4.4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4.4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4.4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4.4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4.4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4.4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4.4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4.4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4.4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4.4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4.4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4.4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4.4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4.4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4.4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4.4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4.4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4.4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4.4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4.4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4.4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4.4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4.4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4.4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4.4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4.4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4.4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4.4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4.4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4.4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4.4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4.4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4.4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4.4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4.4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4.4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4.4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4.4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4.4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4.4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4.4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4.4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4.4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4.4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4.4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4.4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4.4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4.4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4.4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4.4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4.4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4.4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4.4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4.4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4.4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4.4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4.4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4.4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4.4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4.4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4.4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4.4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4.4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4.4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4.4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4.4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4.4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4.4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4.4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4.4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4.4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4.4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4.4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4.4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4.4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4.4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4.4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4.4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4.4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4.4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4.4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4.4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4.4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4.4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4.4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4.4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4.4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4.4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4.4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4.4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4.4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4.4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4.4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4.4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4.4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4.4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4.4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4.4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4.4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4.4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4.4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4.4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4.4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4.4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4.4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4.4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4.4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4.4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4.4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4.4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4.4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4.4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4.4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4.4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4.4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4.4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4.4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4.4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4.4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4.4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4.4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4.4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4.4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4.4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4.4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4.4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4.4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4.4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4.4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4.4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4.4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4.4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4.4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4.4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4.4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4.4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4.4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4.4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4.4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4.4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4.4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4.4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4.4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4.4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4.4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4.4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4.4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4.4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4.4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4.4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4.4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4.4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4.4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4.4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4.4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4.4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4.4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4.4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4.4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4.4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4.4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4.4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4.4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4.4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4.4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4.4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4.4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4.4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4.4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4.4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4.4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4.4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4.4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4.4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4.4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4.4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4.4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4.4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4.4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4.4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4.4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4.4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4.4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4.4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4.4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4.4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4.4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4.4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4.4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4.4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4.4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4.4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4.4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4.4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4.4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4.4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4.4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4.4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4.4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4.4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4.4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4.4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4.4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4.4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4.4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4.4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4.4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4.4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4.4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4.4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4.4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4.4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4.4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4.4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4.4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4.4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4.4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4.4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4.4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4.4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4.4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4.4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4.4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4.4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4.4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4.4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4.4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4.4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4.4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4.4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4.4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4.4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4.4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4.4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4.4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4.4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4.4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4.4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4.4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4.4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4.4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4.4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4.4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4.4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4.4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4.4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4.4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4.4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4.4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4.4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4.4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4.4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4.4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4.4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4.4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4.4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4.4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4.4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4.4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4.4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4.4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4.4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4.4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4.4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4.4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4.4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4.4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4.4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4.4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4.4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4.4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4.4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4.4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4.4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4.4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4.4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4.4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4.4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4.4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4.4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4.4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4.4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4.4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4.4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4.4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4.4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4.4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4.4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4.4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4.4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4.4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4.4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4.4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4.4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4.4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4.4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4.4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4.4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4.4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4.4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4.4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4.4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4.4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4.4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4.4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4.4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4.4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4.4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4.4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4.4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4.4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4.4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4.4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4.4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4.4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4.4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4.4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4.4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4.4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4.4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4.4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4.4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4.4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4.4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4.4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4.4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4.4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4.4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4.4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4.4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4.4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4.4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4.4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4.4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4.4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4.4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4.4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4.4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4.4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4.4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4.4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4.4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4.4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4.4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4.4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4.4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4.4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4.4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4.4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4.4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4.4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4.4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4.4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4.4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4.4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4.4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4.4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4.4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4.4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4.4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4.4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4.4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4.4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4.4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4.4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4.4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4.4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4.4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4.4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4.4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4.4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4.4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4.4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4.4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4.4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4.4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4.4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4.4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4.4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4.4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4.4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4.4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4.4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4.4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4.4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4.4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4.4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4.4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4.4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4.4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4.4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4.4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4.4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4.4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4.4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4.4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4.4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4.4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4.4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4.4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4.4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4.4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4.4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4.4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4.4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4.4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4.4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4.4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4.4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4.4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4.4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4.4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4.4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4.4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4.4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4.4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4.4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4.4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4.4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4.4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4.4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4.4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4.4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4.4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4.4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4.4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4.4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4.4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4.4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4.4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4.4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4.4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4.4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4.4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4.4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4.4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4.4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4.4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4.4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4.4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4.4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4.4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4.4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4.4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4.4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4.4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4.4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4.4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4.4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4.4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4.4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4.4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4.4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4.4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4.4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4.4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4.4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4.4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4.4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4.4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4.4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4.4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4.4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4.4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4.4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4.4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4.4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4.4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4.4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4.4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4.4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4.4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4.4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4.4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4.4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4.4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4.4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4.4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4.4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4.4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4.4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4.4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4.4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4.4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4.4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4.4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4.4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4.4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4.4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4.4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4.4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4.4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4.4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4.4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4.4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4.4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4.4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4.4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4.4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4.4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4.4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4.4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4.4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4.4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4.4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4.4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4.4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4.4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4.4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4.4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4.4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4.4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4.4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4.4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4.4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4.4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4.4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4.4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4.4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4.4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4.4"/>
  <cols>
    <col min="1" max="1" width="11.33203125" bestFit="1" customWidth="1"/>
    <col min="2" max="2" width="91.109375" customWidth="1"/>
    <col min="3" max="3" width="20.44140625" style="234" bestFit="1" customWidth="1"/>
    <col min="4" max="5" width="23.6640625" style="235" customWidth="1"/>
    <col min="6" max="6" width="11.6640625" style="231" customWidth="1"/>
  </cols>
  <sheetData>
    <row r="1" spans="1:6" ht="20.399999999999999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topLeftCell="D1" zoomScaleNormal="100" workbookViewId="0">
      <pane ySplit="2" topLeftCell="A3" activePane="bottomLeft" state="frozen"/>
      <selection pane="bottomLeft" activeCell="G18" sqref="G18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16384" width="9.109375" hidden="1"/>
  </cols>
  <sheetData>
    <row r="1" spans="1:21" ht="37.5" customHeight="1">
      <c r="A1" s="272" t="s">
        <v>732</v>
      </c>
      <c r="B1" s="272"/>
      <c r="C1" s="272"/>
      <c r="D1" s="272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10389400</v>
      </c>
      <c r="H3" s="182">
        <v>10574090</v>
      </c>
      <c r="I3" s="182">
        <v>10574090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1200000</v>
      </c>
      <c r="H4" s="182">
        <v>1728770</v>
      </c>
      <c r="I4" s="182">
        <v>1998839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51</v>
      </c>
      <c r="D5" s="136" t="str">
        <f t="shared" si="1"/>
        <v xml:space="preserve">Pomoći EU </v>
      </c>
      <c r="E5" s="148">
        <v>632311700</v>
      </c>
      <c r="F5" s="188" t="str">
        <f t="shared" si="2"/>
        <v>Tekuće pomoći od institucija i tijela EU - ostalo</v>
      </c>
      <c r="G5" s="182">
        <v>790500</v>
      </c>
      <c r="H5" s="182">
        <v>500000</v>
      </c>
      <c r="I5" s="182">
        <v>0</v>
      </c>
      <c r="K5" s="139" t="str">
        <f t="shared" si="3"/>
        <v>632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52</v>
      </c>
      <c r="D6" s="136" t="str">
        <f t="shared" si="1"/>
        <v xml:space="preserve">Ostale pomoći i darovnice </v>
      </c>
      <c r="E6" s="148">
        <v>632112000</v>
      </c>
      <c r="F6" s="188" t="str">
        <f t="shared" si="2"/>
        <v>Tekuće pomoći od međunarodnih organizacija</v>
      </c>
      <c r="G6" s="182">
        <v>112784</v>
      </c>
      <c r="H6" s="182">
        <v>100000</v>
      </c>
      <c r="I6" s="182">
        <v>0</v>
      </c>
      <c r="K6" s="139" t="str">
        <f t="shared" si="3"/>
        <v>632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52</v>
      </c>
      <c r="D7" s="136" t="str">
        <f t="shared" si="1"/>
        <v xml:space="preserve">Ostale pomoći i darovnice </v>
      </c>
      <c r="E7" s="148">
        <v>6391</v>
      </c>
      <c r="F7" s="188" t="str">
        <f t="shared" si="2"/>
        <v>Tekući prijenosi između proračunskih korisnika istog proračuna</v>
      </c>
      <c r="G7" s="182">
        <v>137000</v>
      </c>
      <c r="H7" s="182">
        <v>137000</v>
      </c>
      <c r="I7" s="182">
        <v>0</v>
      </c>
      <c r="K7" s="139" t="str">
        <f t="shared" si="3"/>
        <v>639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61</v>
      </c>
      <c r="D8" s="136" t="str">
        <f t="shared" si="1"/>
        <v xml:space="preserve">Donacije </v>
      </c>
      <c r="E8" s="148">
        <v>663120000</v>
      </c>
      <c r="F8" s="188" t="str">
        <f t="shared" si="2"/>
        <v>Tekuće donacije od neprofitnih organizacija</v>
      </c>
      <c r="G8" s="182">
        <v>70000</v>
      </c>
      <c r="H8" s="182">
        <v>70000</v>
      </c>
      <c r="I8" s="182">
        <v>70000</v>
      </c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I8" sqref="I8:I23"/>
    </sheetView>
  </sheetViews>
  <sheetFormatPr defaultColWidth="0" defaultRowHeight="14.4" zeroHeight="1"/>
  <cols>
    <col min="1" max="1" width="8.33203125" style="139" customWidth="1"/>
    <col min="2" max="2" width="20.33203125" style="139" customWidth="1"/>
    <col min="3" max="3" width="11.5546875" style="139" customWidth="1"/>
    <col min="4" max="4" width="33" style="139" customWidth="1"/>
    <col min="5" max="5" width="11.33203125" style="139" customWidth="1"/>
    <col min="6" max="6" width="21.88671875" style="139" customWidth="1"/>
    <col min="7" max="7" width="12.5546875" style="139" customWidth="1"/>
    <col min="8" max="8" width="36.6640625" style="139" customWidth="1"/>
    <col min="9" max="9" width="16.44140625" style="140" customWidth="1"/>
    <col min="10" max="10" width="15.6640625" style="140" customWidth="1"/>
    <col min="11" max="11" width="15.109375" style="140" customWidth="1"/>
    <col min="12" max="12" width="9.109375" style="139" customWidth="1"/>
    <col min="13" max="15" width="9.109375" style="139" hidden="1" customWidth="1"/>
    <col min="16" max="16" width="46.5546875" style="139" hidden="1" customWidth="1"/>
    <col min="17" max="18" width="9.109375" style="139" hidden="1" customWidth="1"/>
    <col min="19" max="19" width="58.88671875" style="139" hidden="1" customWidth="1"/>
    <col min="20" max="16384" width="9.109375" style="139" hidden="1"/>
  </cols>
  <sheetData>
    <row r="1" spans="1:25" ht="35.25" customHeight="1">
      <c r="A1" s="273" t="s">
        <v>731</v>
      </c>
      <c r="B1" s="273"/>
      <c r="C1" s="273"/>
      <c r="D1" s="273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261">
        <v>7201860</v>
      </c>
      <c r="J3" s="261">
        <v>7201860</v>
      </c>
      <c r="K3" s="261">
        <v>7201860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168000</v>
      </c>
      <c r="J4" s="182">
        <v>168000</v>
      </c>
      <c r="K4" s="182">
        <v>168000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261">
        <v>1188308</v>
      </c>
      <c r="J5" s="261">
        <v>1188308</v>
      </c>
      <c r="K5" s="261">
        <v>1188308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790</v>
      </c>
      <c r="H6" s="144" t="str">
        <f t="shared" si="4"/>
        <v>REDOVNA DJELATNOST JAVNIH INSTITUTA</v>
      </c>
      <c r="I6" s="182">
        <v>127000</v>
      </c>
      <c r="J6" s="182">
        <v>127000</v>
      </c>
      <c r="K6" s="182">
        <v>127000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/>
      </c>
      <c r="B7" s="143" t="str">
        <f>IF(C7="","",VLOOKUP('Opći dio'!$C$3,'Opći dio'!$L$6:$U$137,9,FALSE))</f>
        <v/>
      </c>
      <c r="C7" s="149"/>
      <c r="D7" s="144" t="str">
        <f t="shared" si="2"/>
        <v/>
      </c>
      <c r="E7" s="149"/>
      <c r="F7" s="144" t="str">
        <f t="shared" si="3"/>
        <v/>
      </c>
      <c r="G7" s="183"/>
      <c r="H7" s="144" t="str">
        <f t="shared" si="4"/>
        <v/>
      </c>
      <c r="I7" s="182"/>
      <c r="J7" s="182"/>
      <c r="K7" s="182"/>
      <c r="M7" s="139" t="str">
        <f t="shared" si="5"/>
        <v/>
      </c>
      <c r="N7" s="139" t="str">
        <f t="shared" si="6"/>
        <v/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3211</v>
      </c>
      <c r="F8" s="144" t="str">
        <f t="shared" si="3"/>
        <v>Službena putovanja</v>
      </c>
      <c r="G8" s="183" t="s">
        <v>798</v>
      </c>
      <c r="H8" s="144" t="str">
        <f t="shared" si="4"/>
        <v>PROGRAMSKO FINANCIRANJE JAVNIH ZNANSTVENIH INSTITUTA</v>
      </c>
      <c r="I8" s="261">
        <v>286232</v>
      </c>
      <c r="J8" s="261">
        <v>440922</v>
      </c>
      <c r="K8" s="261">
        <v>440922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183" t="s">
        <v>798</v>
      </c>
      <c r="H9" s="144" t="str">
        <f t="shared" si="4"/>
        <v>PROGRAMSKO FINANCIRANJE JAVNIH ZNANSTVENIH INSTITUTA</v>
      </c>
      <c r="I9" s="261">
        <v>84000</v>
      </c>
      <c r="J9" s="261">
        <v>84000</v>
      </c>
      <c r="K9" s="261">
        <v>84000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798</v>
      </c>
      <c r="H10" s="144" t="str">
        <f t="shared" si="4"/>
        <v>PROGRAMSKO FINANCIRANJE JAVNIH ZNANSTVENIH INSTITUTA</v>
      </c>
      <c r="I10" s="261">
        <v>120000</v>
      </c>
      <c r="J10" s="261">
        <v>150000</v>
      </c>
      <c r="K10" s="261">
        <v>150000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798</v>
      </c>
      <c r="H11" s="144" t="str">
        <f t="shared" si="4"/>
        <v>PROGRAMSKO FINANCIRANJE JAVNIH ZNANSTVENIH INSTITUTA</v>
      </c>
      <c r="I11" s="261">
        <v>70000</v>
      </c>
      <c r="J11" s="261">
        <v>70000</v>
      </c>
      <c r="K11" s="261">
        <v>70000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3224</v>
      </c>
      <c r="F12" s="144" t="str">
        <f t="shared" si="3"/>
        <v>Materijal i dijelovi za tekuće i investicijsko održavanje</v>
      </c>
      <c r="G12" s="183" t="s">
        <v>798</v>
      </c>
      <c r="H12" s="144" t="str">
        <f t="shared" si="4"/>
        <v>PROGRAMSKO FINANCIRANJE JAVNIH ZNANSTVENIH INSTITUTA</v>
      </c>
      <c r="I12" s="261">
        <v>50000</v>
      </c>
      <c r="J12" s="261">
        <v>50000</v>
      </c>
      <c r="K12" s="261">
        <v>50000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798</v>
      </c>
      <c r="H13" s="144" t="str">
        <f t="shared" si="4"/>
        <v>PROGRAMSKO FINANCIRANJE JAVNIH ZNANSTVENIH INSTITUTA</v>
      </c>
      <c r="I13" s="261">
        <v>38500</v>
      </c>
      <c r="J13" s="261">
        <v>38500</v>
      </c>
      <c r="K13" s="261">
        <v>38500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798</v>
      </c>
      <c r="H14" s="144" t="str">
        <f t="shared" si="4"/>
        <v>PROGRAMSKO FINANCIRANJE JAVNIH ZNANSTVENIH INSTITUTA</v>
      </c>
      <c r="I14" s="261">
        <v>98000</v>
      </c>
      <c r="J14" s="261">
        <v>98000</v>
      </c>
      <c r="K14" s="261">
        <v>98000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798</v>
      </c>
      <c r="H15" s="144" t="str">
        <f t="shared" si="4"/>
        <v>PROGRAMSKO FINANCIRANJE JAVNIH ZNANSTVENIH INSTITUTA</v>
      </c>
      <c r="I15" s="261">
        <v>10000</v>
      </c>
      <c r="J15" s="261">
        <v>10000</v>
      </c>
      <c r="K15" s="261">
        <v>10000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798</v>
      </c>
      <c r="H16" s="144" t="str">
        <f t="shared" si="4"/>
        <v>PROGRAMSKO FINANCIRANJE JAVNIH ZNANSTVENIH INSTITUTA</v>
      </c>
      <c r="I16" s="261">
        <v>36000</v>
      </c>
      <c r="J16" s="261">
        <v>36000</v>
      </c>
      <c r="K16" s="261">
        <v>36000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798</v>
      </c>
      <c r="H17" s="144" t="str">
        <f t="shared" si="4"/>
        <v>PROGRAMSKO FINANCIRANJE JAVNIH ZNANSTVENIH INSTITUTA</v>
      </c>
      <c r="I17" s="261">
        <v>623000</v>
      </c>
      <c r="J17" s="261">
        <v>623000</v>
      </c>
      <c r="K17" s="261">
        <v>623000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3237</v>
      </c>
      <c r="F18" s="144" t="str">
        <f t="shared" si="3"/>
        <v>Intelektualne i osobne usluge</v>
      </c>
      <c r="G18" s="183" t="s">
        <v>798</v>
      </c>
      <c r="H18" s="144" t="str">
        <f t="shared" si="4"/>
        <v>PROGRAMSKO FINANCIRANJE JAVNIH ZNANSTVENIH INSTITUTA</v>
      </c>
      <c r="I18" s="261">
        <v>56000</v>
      </c>
      <c r="J18" s="261">
        <v>56000</v>
      </c>
      <c r="K18" s="261">
        <v>56000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3238</v>
      </c>
      <c r="F19" s="144" t="str">
        <f t="shared" si="3"/>
        <v>Računalne usluge</v>
      </c>
      <c r="G19" s="183" t="s">
        <v>798</v>
      </c>
      <c r="H19" s="144" t="str">
        <f t="shared" si="4"/>
        <v>PROGRAMSKO FINANCIRANJE JAVNIH ZNANSTVENIH INSTITUTA</v>
      </c>
      <c r="I19" s="261">
        <v>73000</v>
      </c>
      <c r="J19" s="261">
        <v>73000</v>
      </c>
      <c r="K19" s="261">
        <v>73000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3239</v>
      </c>
      <c r="F20" s="144" t="str">
        <f t="shared" si="3"/>
        <v>Ostale usluge</v>
      </c>
      <c r="G20" s="183" t="s">
        <v>798</v>
      </c>
      <c r="H20" s="144" t="str">
        <f t="shared" si="4"/>
        <v>PROGRAMSKO FINANCIRANJE JAVNIH ZNANSTVENIH INSTITUTA</v>
      </c>
      <c r="I20" s="261">
        <v>24500</v>
      </c>
      <c r="J20" s="261">
        <v>24500</v>
      </c>
      <c r="K20" s="261">
        <v>24500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3291</v>
      </c>
      <c r="F21" s="144" t="str">
        <f t="shared" si="3"/>
        <v>Naknade za rad predstavničkih i izvršnih tijela, povjerensta</v>
      </c>
      <c r="G21" s="183" t="s">
        <v>798</v>
      </c>
      <c r="H21" s="144" t="str">
        <f t="shared" si="4"/>
        <v>PROGRAMSKO FINANCIRANJE JAVNIH ZNANSTVENIH INSTITUTA</v>
      </c>
      <c r="I21" s="261">
        <v>15000</v>
      </c>
      <c r="J21" s="261">
        <v>15000</v>
      </c>
      <c r="K21" s="261">
        <v>15000</v>
      </c>
      <c r="M21" s="139" t="str">
        <f t="shared" si="5"/>
        <v>329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3294</v>
      </c>
      <c r="F22" s="144" t="str">
        <f t="shared" si="3"/>
        <v>Članarine i norme</v>
      </c>
      <c r="G22" s="183" t="s">
        <v>798</v>
      </c>
      <c r="H22" s="144" t="str">
        <f t="shared" si="4"/>
        <v>PROGRAMSKO FINANCIRANJE JAVNIH ZNANSTVENIH INSTITUTA</v>
      </c>
      <c r="I22" s="261">
        <v>20000</v>
      </c>
      <c r="J22" s="261">
        <v>20000</v>
      </c>
      <c r="K22" s="261">
        <v>20000</v>
      </c>
      <c r="M22" s="139" t="str">
        <f t="shared" si="5"/>
        <v>329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4221</v>
      </c>
      <c r="F23" s="144" t="str">
        <f t="shared" si="3"/>
        <v>Uredska oprema i namještaj</v>
      </c>
      <c r="G23" s="183" t="s">
        <v>798</v>
      </c>
      <c r="H23" s="144" t="str">
        <f t="shared" si="4"/>
        <v>PROGRAMSKO FINANCIRANJE JAVNIH ZNANSTVENIH INSTITUTA</v>
      </c>
      <c r="I23" s="261">
        <v>100000</v>
      </c>
      <c r="J23" s="261">
        <v>100000</v>
      </c>
      <c r="K23" s="261">
        <v>100000</v>
      </c>
      <c r="M23" s="139" t="str">
        <f t="shared" si="5"/>
        <v>422</v>
      </c>
      <c r="N23" s="139" t="str">
        <f t="shared" si="6"/>
        <v>42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/>
      </c>
      <c r="B24" s="143" t="str">
        <f>IF(C24="","",VLOOKUP('Opći dio'!$C$3,'Opći dio'!$L$6:$U$137,9,FALSE))</f>
        <v/>
      </c>
      <c r="C24" s="149"/>
      <c r="D24" s="144" t="str">
        <f t="shared" si="2"/>
        <v/>
      </c>
      <c r="E24" s="149"/>
      <c r="F24" s="144" t="str">
        <f t="shared" si="3"/>
        <v/>
      </c>
      <c r="G24" s="183"/>
      <c r="H24" s="144" t="str">
        <f t="shared" si="4"/>
        <v/>
      </c>
      <c r="I24" s="182"/>
      <c r="J24" s="182"/>
      <c r="K24" s="182"/>
      <c r="M24" s="139" t="str">
        <f t="shared" si="5"/>
        <v/>
      </c>
      <c r="N24" s="139" t="str">
        <f t="shared" si="6"/>
        <v/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31</v>
      </c>
      <c r="D25" s="144" t="str">
        <f t="shared" si="2"/>
        <v>Vlastiti prihodi</v>
      </c>
      <c r="E25" s="149">
        <v>3111</v>
      </c>
      <c r="F25" s="144" t="str">
        <f t="shared" si="3"/>
        <v>Plaće za redovan rad</v>
      </c>
      <c r="G25" s="183" t="s">
        <v>797</v>
      </c>
      <c r="H25" s="144" t="str">
        <f t="shared" si="4"/>
        <v>REDOVNA DJELATNOST JAVNIH INSTITUTA (IZ EVIDENCIJSKIH PRIHODA)</v>
      </c>
      <c r="I25" s="261">
        <v>111600</v>
      </c>
      <c r="J25" s="261">
        <v>111600</v>
      </c>
      <c r="K25" s="261">
        <v>111600</v>
      </c>
      <c r="M25" s="139" t="str">
        <f t="shared" si="5"/>
        <v>311</v>
      </c>
      <c r="N25" s="139" t="str">
        <f t="shared" si="6"/>
        <v>31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31</v>
      </c>
      <c r="D26" s="144" t="str">
        <f t="shared" si="2"/>
        <v>Vlastiti prihodi</v>
      </c>
      <c r="E26" s="149">
        <v>3132</v>
      </c>
      <c r="F26" s="144" t="str">
        <f t="shared" si="3"/>
        <v>Doprinosi za obvezno zdravstveno osiguranje</v>
      </c>
      <c r="G26" s="183" t="s">
        <v>797</v>
      </c>
      <c r="H26" s="144" t="str">
        <f t="shared" si="4"/>
        <v>REDOVNA DJELATNOST JAVNIH INSTITUTA (IZ EVIDENCIJSKIH PRIHODA)</v>
      </c>
      <c r="I26" s="261">
        <v>18400</v>
      </c>
      <c r="J26" s="261">
        <v>18400</v>
      </c>
      <c r="K26" s="261">
        <v>18400</v>
      </c>
      <c r="M26" s="139" t="str">
        <f t="shared" si="5"/>
        <v>313</v>
      </c>
      <c r="N26" s="139" t="str">
        <f t="shared" si="6"/>
        <v>31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31</v>
      </c>
      <c r="D27" s="144" t="str">
        <f t="shared" si="2"/>
        <v>Vlastiti prihodi</v>
      </c>
      <c r="E27" s="149">
        <v>3211</v>
      </c>
      <c r="F27" s="144" t="str">
        <f t="shared" si="3"/>
        <v>Službena putovanja</v>
      </c>
      <c r="G27" s="183" t="s">
        <v>797</v>
      </c>
      <c r="H27" s="144" t="str">
        <f t="shared" si="4"/>
        <v>REDOVNA DJELATNOST JAVNIH INSTITUTA (IZ EVIDENCIJSKIH PRIHODA)</v>
      </c>
      <c r="I27" s="261">
        <v>200000</v>
      </c>
      <c r="J27" s="261">
        <v>228770</v>
      </c>
      <c r="K27" s="261">
        <v>298839</v>
      </c>
      <c r="M27" s="139" t="str">
        <f t="shared" si="5"/>
        <v>321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31</v>
      </c>
      <c r="D28" s="144" t="str">
        <f t="shared" si="2"/>
        <v>Vlastiti prihodi</v>
      </c>
      <c r="E28" s="149">
        <v>3237</v>
      </c>
      <c r="F28" s="144" t="str">
        <f t="shared" si="3"/>
        <v>Intelektualne i osobne usluge</v>
      </c>
      <c r="G28" s="183" t="s">
        <v>797</v>
      </c>
      <c r="H28" s="144" t="str">
        <f t="shared" si="4"/>
        <v>REDOVNA DJELATNOST JAVNIH INSTITUTA (IZ EVIDENCIJSKIH PRIHODA)</v>
      </c>
      <c r="I28" s="261">
        <v>1200000</v>
      </c>
      <c r="J28" s="261">
        <v>1500000</v>
      </c>
      <c r="K28" s="261">
        <v>1700000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31</v>
      </c>
      <c r="D29" s="144" t="str">
        <f t="shared" si="2"/>
        <v>Vlastiti prihodi</v>
      </c>
      <c r="E29" s="149">
        <v>3239</v>
      </c>
      <c r="F29" s="144" t="str">
        <f t="shared" si="3"/>
        <v>Ostale usluge</v>
      </c>
      <c r="G29" s="183" t="s">
        <v>797</v>
      </c>
      <c r="H29" s="144" t="str">
        <f t="shared" si="4"/>
        <v>REDOVNA DJELATNOST JAVNIH INSTITUTA (IZ EVIDENCIJSKIH PRIHODA)</v>
      </c>
      <c r="I29" s="261">
        <v>50000</v>
      </c>
      <c r="J29" s="261">
        <v>150000</v>
      </c>
      <c r="K29" s="261">
        <v>150000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31</v>
      </c>
      <c r="D30" s="144" t="str">
        <f t="shared" si="2"/>
        <v>Vlastiti prihodi</v>
      </c>
      <c r="E30" s="149">
        <v>3293</v>
      </c>
      <c r="F30" s="144" t="str">
        <f t="shared" si="3"/>
        <v>Reprezentacija</v>
      </c>
      <c r="G30" s="183" t="s">
        <v>797</v>
      </c>
      <c r="H30" s="144" t="str">
        <f t="shared" si="4"/>
        <v>REDOVNA DJELATNOST JAVNIH INSTITUTA (IZ EVIDENCIJSKIH PRIHODA)</v>
      </c>
      <c r="I30" s="182">
        <v>100000</v>
      </c>
      <c r="J30" s="182">
        <v>115000</v>
      </c>
      <c r="K30" s="182">
        <v>115000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31</v>
      </c>
      <c r="D31" s="144" t="str">
        <f t="shared" si="2"/>
        <v>Vlastiti prihodi</v>
      </c>
      <c r="E31" s="149">
        <v>3431</v>
      </c>
      <c r="F31" s="144" t="str">
        <f t="shared" si="3"/>
        <v>Bankarske usluge i usluge platnog prometa</v>
      </c>
      <c r="G31" s="183" t="s">
        <v>797</v>
      </c>
      <c r="H31" s="144" t="str">
        <f t="shared" si="4"/>
        <v>REDOVNA DJELATNOST JAVNIH INSTITUTA (IZ EVIDENCIJSKIH PRIHODA)</v>
      </c>
      <c r="I31" s="182">
        <v>5000</v>
      </c>
      <c r="J31" s="182">
        <v>5000</v>
      </c>
      <c r="K31" s="182">
        <v>5000</v>
      </c>
      <c r="M31" s="139" t="str">
        <f t="shared" si="5"/>
        <v>343</v>
      </c>
      <c r="N31" s="139" t="str">
        <f t="shared" si="6"/>
        <v>34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/>
      </c>
      <c r="B32" s="143" t="str">
        <f>IF(C32="","",VLOOKUP('Opći dio'!$C$3,'Opći dio'!$L$6:$U$137,9,FALSE))</f>
        <v/>
      </c>
      <c r="C32" s="149"/>
      <c r="D32" s="144" t="str">
        <f t="shared" si="2"/>
        <v/>
      </c>
      <c r="E32" s="149"/>
      <c r="F32" s="144" t="str">
        <f t="shared" si="3"/>
        <v/>
      </c>
      <c r="G32" s="183"/>
      <c r="H32" s="144" t="str">
        <f t="shared" si="4"/>
        <v/>
      </c>
      <c r="I32" s="182"/>
      <c r="J32" s="182"/>
      <c r="K32" s="182"/>
      <c r="M32" s="139" t="str">
        <f t="shared" si="5"/>
        <v/>
      </c>
      <c r="N32" s="139" t="str">
        <f t="shared" si="6"/>
        <v/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52</v>
      </c>
      <c r="D33" s="144" t="str">
        <f t="shared" si="2"/>
        <v>Ostale pomoći</v>
      </c>
      <c r="E33" s="149">
        <v>3111</v>
      </c>
      <c r="F33" s="144" t="str">
        <f t="shared" si="3"/>
        <v>Plaće za redovan rad</v>
      </c>
      <c r="G33" s="183" t="s">
        <v>797</v>
      </c>
      <c r="H33" s="144" t="str">
        <f t="shared" si="4"/>
        <v>REDOVNA DJELATNOST JAVNIH INSTITUTA (IZ EVIDENCIJSKIH PRIHODA)</v>
      </c>
      <c r="I33" s="261">
        <v>112310</v>
      </c>
      <c r="J33" s="261">
        <v>112310</v>
      </c>
      <c r="K33" s="182"/>
      <c r="M33" s="139" t="str">
        <f t="shared" si="5"/>
        <v>311</v>
      </c>
      <c r="N33" s="139" t="str">
        <f t="shared" si="6"/>
        <v>31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52</v>
      </c>
      <c r="D34" s="144" t="str">
        <f t="shared" si="2"/>
        <v>Ostale pomoći</v>
      </c>
      <c r="E34" s="149">
        <v>3121</v>
      </c>
      <c r="F34" s="144" t="str">
        <f t="shared" si="3"/>
        <v>Ostali rashodi za zaposlene</v>
      </c>
      <c r="G34" s="183" t="s">
        <v>797</v>
      </c>
      <c r="H34" s="144" t="str">
        <f t="shared" si="4"/>
        <v>REDOVNA DJELATNOST JAVNIH INSTITUTA (IZ EVIDENCIJSKIH PRIHODA)</v>
      </c>
      <c r="I34" s="182">
        <v>3000</v>
      </c>
      <c r="J34" s="182">
        <v>3000</v>
      </c>
      <c r="K34" s="182"/>
      <c r="M34" s="139" t="str">
        <f t="shared" si="5"/>
        <v>312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52</v>
      </c>
      <c r="D35" s="144" t="str">
        <f t="shared" si="2"/>
        <v>Ostale pomoći</v>
      </c>
      <c r="E35" s="149">
        <v>3132</v>
      </c>
      <c r="F35" s="144" t="str">
        <f t="shared" si="3"/>
        <v>Doprinosi za obvezno zdravstveno osiguranje</v>
      </c>
      <c r="G35" s="183" t="s">
        <v>797</v>
      </c>
      <c r="H35" s="144" t="str">
        <f t="shared" si="4"/>
        <v>REDOVNA DJELATNOST JAVNIH INSTITUTA (IZ EVIDENCIJSKIH PRIHODA)</v>
      </c>
      <c r="I35" s="261">
        <v>18500</v>
      </c>
      <c r="J35" s="261">
        <v>18500</v>
      </c>
      <c r="K35" s="182"/>
      <c r="M35" s="139" t="str">
        <f t="shared" si="5"/>
        <v>313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52</v>
      </c>
      <c r="D36" s="144" t="str">
        <f t="shared" si="2"/>
        <v>Ostale pomoći</v>
      </c>
      <c r="E36" s="149">
        <v>3212</v>
      </c>
      <c r="F36" s="144" t="str">
        <f t="shared" si="3"/>
        <v>Naknade za prijevoz, za rad na terenu i odvojeni život</v>
      </c>
      <c r="G36" s="183" t="s">
        <v>797</v>
      </c>
      <c r="H36" s="144" t="str">
        <f t="shared" si="4"/>
        <v>REDOVNA DJELATNOST JAVNIH INSTITUTA (IZ EVIDENCIJSKIH PRIHODA)</v>
      </c>
      <c r="I36" s="182">
        <v>3190</v>
      </c>
      <c r="J36" s="182">
        <v>3190</v>
      </c>
      <c r="K36" s="182"/>
      <c r="M36" s="139" t="str">
        <f t="shared" si="5"/>
        <v>321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52</v>
      </c>
      <c r="D37" s="144" t="str">
        <f t="shared" si="2"/>
        <v>Ostale pomoći</v>
      </c>
      <c r="E37" s="149">
        <v>3211</v>
      </c>
      <c r="F37" s="144" t="str">
        <f t="shared" si="3"/>
        <v>Službena putovanja</v>
      </c>
      <c r="G37" s="183" t="s">
        <v>797</v>
      </c>
      <c r="H37" s="144" t="str">
        <f t="shared" si="4"/>
        <v>REDOVNA DJELATNOST JAVNIH INSTITUTA (IZ EVIDENCIJSKIH PRIHODA)</v>
      </c>
      <c r="I37" s="261">
        <v>120000</v>
      </c>
      <c r="J37" s="261">
        <v>100000</v>
      </c>
      <c r="K37" s="182"/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52</v>
      </c>
      <c r="D38" s="144" t="str">
        <f t="shared" si="2"/>
        <v>Ostale pomoći</v>
      </c>
      <c r="E38" s="149">
        <v>3237</v>
      </c>
      <c r="F38" s="144" t="str">
        <f t="shared" si="3"/>
        <v>Intelektualne i osobne usluge</v>
      </c>
      <c r="G38" s="260" t="s">
        <v>797</v>
      </c>
      <c r="H38" s="144" t="str">
        <f t="shared" si="4"/>
        <v>REDOVNA DJELATNOST JAVNIH INSTITUTA (IZ EVIDENCIJSKIH PRIHODA)</v>
      </c>
      <c r="I38" s="261">
        <v>70000</v>
      </c>
      <c r="J38" s="261">
        <v>200000</v>
      </c>
      <c r="K38" s="182"/>
      <c r="M38" s="139" t="str">
        <f t="shared" si="5"/>
        <v>323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61</v>
      </c>
      <c r="D40" s="144" t="str">
        <f t="shared" si="2"/>
        <v>Donacije</v>
      </c>
      <c r="E40" s="149">
        <v>3111</v>
      </c>
      <c r="F40" s="144" t="str">
        <f t="shared" si="3"/>
        <v>Plaće za redovan rad</v>
      </c>
      <c r="G40" s="183" t="s">
        <v>797</v>
      </c>
      <c r="H40" s="144" t="str">
        <f t="shared" si="4"/>
        <v>REDOVNA DJELATNOST JAVNIH INSTITUTA (IZ EVIDENCIJSKIH PRIHODA)</v>
      </c>
      <c r="I40" s="261">
        <v>60085</v>
      </c>
      <c r="J40" s="261">
        <v>60085</v>
      </c>
      <c r="K40" s="182">
        <v>60085</v>
      </c>
      <c r="M40" s="139" t="str">
        <f t="shared" si="5"/>
        <v>311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61</v>
      </c>
      <c r="D41" s="144" t="str">
        <f t="shared" si="2"/>
        <v>Donacije</v>
      </c>
      <c r="E41" s="149">
        <v>3132</v>
      </c>
      <c r="F41" s="144" t="str">
        <f t="shared" si="3"/>
        <v>Doprinosi za obvezno zdravstveno osiguranje</v>
      </c>
      <c r="G41" s="183" t="s">
        <v>797</v>
      </c>
      <c r="H41" s="144" t="str">
        <f t="shared" si="4"/>
        <v>REDOVNA DJELATNOST JAVNIH INSTITUTA (IZ EVIDENCIJSKIH PRIHODA)</v>
      </c>
      <c r="I41" s="261">
        <v>9915</v>
      </c>
      <c r="J41" s="261">
        <v>9915</v>
      </c>
      <c r="K41" s="182">
        <v>9915</v>
      </c>
      <c r="M41" s="139" t="str">
        <f t="shared" si="5"/>
        <v>313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/>
      </c>
      <c r="B42" s="143" t="str">
        <f>IF(C42="","",VLOOKUP('Opći dio'!$C$3,'Opći dio'!$L$6:$U$137,9,FALSE))</f>
        <v/>
      </c>
      <c r="C42" s="149"/>
      <c r="D42" s="144" t="str">
        <f t="shared" si="2"/>
        <v/>
      </c>
      <c r="E42" s="149"/>
      <c r="F42" s="144" t="str">
        <f t="shared" si="3"/>
        <v/>
      </c>
      <c r="G42" s="183"/>
      <c r="H42" s="144" t="str">
        <f t="shared" si="4"/>
        <v/>
      </c>
      <c r="I42" s="261"/>
      <c r="J42" s="261"/>
      <c r="K42" s="182"/>
      <c r="M42" s="139" t="str">
        <f t="shared" si="5"/>
        <v/>
      </c>
      <c r="N42" s="139" t="str">
        <f t="shared" si="6"/>
        <v/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261"/>
      <c r="J43" s="261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2"/>
        <v/>
      </c>
      <c r="E46" s="149"/>
      <c r="F46" s="144" t="str">
        <f t="shared" si="3"/>
        <v/>
      </c>
      <c r="G46" s="183"/>
      <c r="H46" s="144" t="str">
        <f t="shared" si="4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/>
      </c>
      <c r="B47" s="143" t="str">
        <f>IF(C47="","",VLOOKUP('Opći dio'!$C$3,'Opći dio'!$L$6:$U$137,9,FALSE))</f>
        <v/>
      </c>
      <c r="C47" s="149"/>
      <c r="D47" s="144" t="str">
        <f t="shared" si="2"/>
        <v/>
      </c>
      <c r="E47" s="149"/>
      <c r="F47" s="144" t="str">
        <f t="shared" si="3"/>
        <v/>
      </c>
      <c r="G47" s="183"/>
      <c r="H47" s="144" t="str">
        <f t="shared" si="4"/>
        <v/>
      </c>
      <c r="I47" s="182"/>
      <c r="J47" s="182"/>
      <c r="K47" s="182"/>
      <c r="M47" s="139" t="str">
        <f t="shared" si="5"/>
        <v/>
      </c>
      <c r="N47" s="139" t="str">
        <f t="shared" si="6"/>
        <v/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17" activePane="bottomLeft" state="frozen"/>
      <selection pane="bottomLeft" activeCell="I28" sqref="I28"/>
    </sheetView>
  </sheetViews>
  <sheetFormatPr defaultColWidth="0" defaultRowHeight="14.4" zeroHeight="1"/>
  <cols>
    <col min="1" max="1" width="11.5546875" style="139" customWidth="1"/>
    <col min="2" max="2" width="32.109375" style="139" customWidth="1"/>
    <col min="3" max="3" width="11.33203125" style="139" customWidth="1"/>
    <col min="4" max="4" width="25.44140625" style="139" customWidth="1"/>
    <col min="5" max="5" width="16.44140625" style="139" customWidth="1"/>
    <col min="6" max="6" width="27.109375" style="139" customWidth="1"/>
    <col min="7" max="7" width="16.44140625" style="140" customWidth="1"/>
    <col min="8" max="8" width="15.6640625" style="140" customWidth="1"/>
    <col min="9" max="9" width="15.109375" style="140" customWidth="1"/>
    <col min="10" max="10" width="33.6640625" style="140" customWidth="1"/>
    <col min="11" max="12" width="9.5546875" style="140" customWidth="1"/>
    <col min="13" max="13" width="15.109375" style="140" customWidth="1"/>
    <col min="14" max="14" width="18.33203125" style="140" customWidth="1"/>
    <col min="15" max="15" width="9.109375" style="139" customWidth="1"/>
    <col min="16" max="18" width="9.109375" style="139" hidden="1" customWidth="1"/>
    <col min="19" max="19" width="46.5546875" style="139" hidden="1" customWidth="1"/>
    <col min="20" max="21" width="9.109375" style="139" hidden="1" customWidth="1"/>
    <col min="22" max="22" width="58.88671875" style="139" hidden="1" customWidth="1"/>
    <col min="23" max="26" width="9.109375" style="139" hidden="1" customWidth="1"/>
    <col min="27" max="27" width="14.6640625" style="139" hidden="1" customWidth="1"/>
    <col min="28" max="16384" width="9.109375" style="139" hidden="1"/>
  </cols>
  <sheetData>
    <row r="1" spans="1:28" ht="35.25" customHeight="1">
      <c r="A1" s="274" t="s">
        <v>766</v>
      </c>
      <c r="B1" s="274"/>
      <c r="C1" s="187" t="str">
        <f>IF('Opći dio'!C3="odaberite -","Molimo odaberite proračunskog korisnika na radnom listu Opći podaci!","")</f>
        <v/>
      </c>
    </row>
    <row r="2" spans="1:28" ht="57.6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3211</v>
      </c>
      <c r="D3" s="144" t="str">
        <f>IFERROR(VLOOKUP(C3,$U$5:$W$129,2,FALSE),"")</f>
        <v>Službena putovanja</v>
      </c>
      <c r="E3" s="260" t="s">
        <v>1042</v>
      </c>
      <c r="F3" s="144" t="str">
        <f>IFERROR(VLOOKUP(E3,$AA$6:$AB$1018,2,FALSE),"")</f>
        <v>INTERREG Središnja Europa KEEP ON-Učinkovita politika za trajne i samoodržive projekte u sektoru kulturne baštine</v>
      </c>
      <c r="G3" s="182">
        <v>0</v>
      </c>
      <c r="H3" s="182"/>
      <c r="I3" s="182"/>
      <c r="J3" s="198"/>
      <c r="K3" s="197"/>
      <c r="L3" s="197"/>
      <c r="M3" s="198"/>
      <c r="N3" s="198"/>
      <c r="P3" s="139" t="str">
        <f>LEFT(C3,3)</f>
        <v>321</v>
      </c>
      <c r="Q3" s="139" t="str">
        <f>LEFT(C3,2)</f>
        <v>32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3237</v>
      </c>
      <c r="D4" s="144" t="str">
        <f t="shared" ref="D4:D67" si="2">IFERROR(VLOOKUP(C4,$U$5:$W$129,2,FALSE),"")</f>
        <v>Intelektualne i osobne usluge</v>
      </c>
      <c r="E4" s="260" t="s">
        <v>1042</v>
      </c>
      <c r="F4" s="144" t="str">
        <f t="shared" ref="F4:F67" si="3">IFERROR(VLOOKUP(E4,$AA$6:$AB$1018,2,FALSE),"")</f>
        <v>INTERREG Središnja Europa KEEP ON-Učinkovita politika za trajne i samoodržive projekte u sektoru kulturne baštine</v>
      </c>
      <c r="G4" s="182">
        <v>160000</v>
      </c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>323</v>
      </c>
      <c r="Q4" s="139" t="str">
        <f t="shared" ref="Q4:Q67" si="5">LEFT(C4,2)</f>
        <v>32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183" t="s">
        <v>1766</v>
      </c>
      <c r="F6" s="144" t="str">
        <f t="shared" si="3"/>
        <v>BARMIG Pregovaranje uvjeta rada i socijalnih prava radnika migranata u državama srednje I istočne Europe</v>
      </c>
      <c r="G6" s="261">
        <v>20000</v>
      </c>
      <c r="H6" s="182"/>
      <c r="I6" s="182"/>
      <c r="J6" s="198"/>
      <c r="K6" s="197"/>
      <c r="L6" s="197"/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3237</v>
      </c>
      <c r="D7" s="144" t="str">
        <f t="shared" si="2"/>
        <v>Intelektualne i osobne usluge</v>
      </c>
      <c r="E7" s="183" t="s">
        <v>1766</v>
      </c>
      <c r="F7" s="144" t="str">
        <f t="shared" si="3"/>
        <v>BARMIG Pregovaranje uvjeta rada i socijalnih prava radnika migranata u državama srednje I istočne Europe</v>
      </c>
      <c r="G7" s="261">
        <v>130000</v>
      </c>
      <c r="H7" s="182"/>
      <c r="I7" s="182"/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3211</v>
      </c>
      <c r="D9" s="144" t="str">
        <f t="shared" si="2"/>
        <v>Službena putovanja</v>
      </c>
      <c r="E9" s="183" t="s">
        <v>1770</v>
      </c>
      <c r="F9" s="144" t="str">
        <f t="shared" si="3"/>
        <v>SoPHIA -  DRUŠTVENA PLATFORMA ZA PROCJENU UTICAJA HOLISTIČKE BAŠTINE</v>
      </c>
      <c r="G9" s="261">
        <v>10500</v>
      </c>
      <c r="H9" s="182"/>
      <c r="I9" s="182"/>
      <c r="J9" s="198"/>
      <c r="K9" s="197"/>
      <c r="L9" s="197"/>
      <c r="M9" s="198"/>
      <c r="N9" s="198"/>
      <c r="P9" s="139" t="str">
        <f t="shared" si="4"/>
        <v>321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1"/>
        <v>Pomoći EU</v>
      </c>
      <c r="C10" s="149">
        <v>3233</v>
      </c>
      <c r="D10" s="144" t="str">
        <f t="shared" si="2"/>
        <v>Usluge promidžbe i informiranja</v>
      </c>
      <c r="E10" s="183" t="s">
        <v>1770</v>
      </c>
      <c r="F10" s="144" t="str">
        <f t="shared" si="3"/>
        <v>SoPHIA -  DRUŠTVENA PLATFORMA ZA PROCJENU UTICAJA HOLISTIČKE BAŠTINE</v>
      </c>
      <c r="G10" s="261">
        <v>20000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323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1"/>
        <v>Pomoći EU</v>
      </c>
      <c r="C11" s="149">
        <v>3237</v>
      </c>
      <c r="D11" s="144" t="str">
        <f t="shared" si="2"/>
        <v>Intelektualne i osobne usluge</v>
      </c>
      <c r="E11" s="183" t="s">
        <v>1770</v>
      </c>
      <c r="F11" s="144" t="str">
        <f t="shared" si="3"/>
        <v>SoPHIA -  DRUŠTVENA PLATFORMA ZA PROCJENU UTICAJA HOLISTIČKE BAŠTINE</v>
      </c>
      <c r="G11" s="261">
        <v>100000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323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3239</v>
      </c>
      <c r="D12" s="144" t="str">
        <f t="shared" si="2"/>
        <v>Ostale usluge</v>
      </c>
      <c r="E12" s="183" t="s">
        <v>1770</v>
      </c>
      <c r="F12" s="144" t="str">
        <f t="shared" si="3"/>
        <v>SoPHIA -  DRUŠTVENA PLATFORMA ZA PROCJENU UTICAJA HOLISTIČKE BAŠTINE</v>
      </c>
      <c r="G12" s="261">
        <v>10000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1"/>
        <v>Pomoći EU</v>
      </c>
      <c r="C14" s="149">
        <v>3211</v>
      </c>
      <c r="D14" s="144" t="str">
        <f t="shared" si="2"/>
        <v>Službena putovanja</v>
      </c>
      <c r="E14" s="183" t="s">
        <v>3394</v>
      </c>
      <c r="F14" s="144" t="str">
        <f t="shared" si="3"/>
        <v>INTERREG Središnja Europa</v>
      </c>
      <c r="G14" s="261">
        <v>20000</v>
      </c>
      <c r="H14" s="182"/>
      <c r="I14" s="182"/>
      <c r="J14" s="198"/>
      <c r="K14" s="197"/>
      <c r="L14" s="197"/>
      <c r="M14" s="198"/>
      <c r="N14" s="198"/>
      <c r="P14" s="139" t="str">
        <f t="shared" si="4"/>
        <v>321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3237</v>
      </c>
      <c r="D15" s="144" t="str">
        <f t="shared" si="2"/>
        <v>Intelektualne i osobne usluge</v>
      </c>
      <c r="E15" s="183" t="s">
        <v>3394</v>
      </c>
      <c r="F15" s="144" t="str">
        <f t="shared" si="3"/>
        <v>INTERREG Središnja Europa</v>
      </c>
      <c r="G15" s="261">
        <v>235000</v>
      </c>
      <c r="H15" s="182"/>
      <c r="I15" s="182"/>
      <c r="J15" s="198"/>
      <c r="K15" s="197"/>
      <c r="L15" s="197"/>
      <c r="M15" s="198"/>
      <c r="N15" s="198"/>
      <c r="P15" s="139" t="str">
        <f t="shared" si="4"/>
        <v>323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3211</v>
      </c>
      <c r="D17" s="144" t="str">
        <f t="shared" si="2"/>
        <v>Službena putovanja</v>
      </c>
      <c r="E17" s="183" t="s">
        <v>3396</v>
      </c>
      <c r="F17" s="144" t="str">
        <f t="shared" si="3"/>
        <v>ERASMUS-Jean Monnet</v>
      </c>
      <c r="G17" s="261">
        <v>85000</v>
      </c>
      <c r="H17" s="182"/>
      <c r="I17" s="182"/>
      <c r="J17" s="198"/>
      <c r="K17" s="197"/>
      <c r="L17" s="197"/>
      <c r="M17" s="198"/>
      <c r="N17" s="198"/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1"/>
        <v>Pomoći EU</v>
      </c>
      <c r="C18" s="149">
        <v>3237</v>
      </c>
      <c r="D18" s="144" t="str">
        <f t="shared" si="2"/>
        <v>Intelektualne i osobne usluge</v>
      </c>
      <c r="E18" s="183" t="s">
        <v>3396</v>
      </c>
      <c r="F18" s="144" t="str">
        <f t="shared" si="3"/>
        <v>ERASMUS-Jean Monnet</v>
      </c>
      <c r="G18" s="261">
        <v>50000</v>
      </c>
      <c r="H18" s="182"/>
      <c r="I18" s="182"/>
      <c r="J18" s="198"/>
      <c r="K18" s="197"/>
      <c r="L18" s="197"/>
      <c r="M18" s="198"/>
      <c r="N18" s="198"/>
      <c r="P18" s="139" t="str">
        <f t="shared" si="4"/>
        <v>323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51</v>
      </c>
      <c r="B19" s="144" t="str">
        <f t="shared" si="1"/>
        <v>Pomoći EU</v>
      </c>
      <c r="C19" s="149">
        <v>3239</v>
      </c>
      <c r="D19" s="144" t="str">
        <f t="shared" si="2"/>
        <v>Ostale usluge</v>
      </c>
      <c r="E19" s="183" t="s">
        <v>3396</v>
      </c>
      <c r="F19" s="144" t="str">
        <f t="shared" si="3"/>
        <v>ERASMUS-Jean Monnet</v>
      </c>
      <c r="G19" s="261">
        <v>50000</v>
      </c>
      <c r="H19" s="182"/>
      <c r="I19" s="182"/>
      <c r="J19" s="198"/>
      <c r="K19" s="197"/>
      <c r="L19" s="197"/>
      <c r="M19" s="198"/>
      <c r="N19" s="198"/>
      <c r="P19" s="139" t="str">
        <f t="shared" si="4"/>
        <v>323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51</v>
      </c>
      <c r="B20" s="144" t="str">
        <f t="shared" si="1"/>
        <v>Pomoći EU</v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51</v>
      </c>
      <c r="B21" s="144" t="str">
        <f t="shared" si="1"/>
        <v>Pomoći EU</v>
      </c>
      <c r="C21" s="149">
        <v>3211</v>
      </c>
      <c r="D21" s="144" t="str">
        <f t="shared" si="2"/>
        <v>Službena putovanja</v>
      </c>
      <c r="E21" s="183" t="s">
        <v>801</v>
      </c>
      <c r="F21" s="144" t="str">
        <f t="shared" si="3"/>
        <v>NOVI PODPROJEKT</v>
      </c>
      <c r="G21" s="182">
        <v>20000</v>
      </c>
      <c r="H21" s="182">
        <v>20000</v>
      </c>
      <c r="I21" s="182"/>
      <c r="J21" s="198" t="s">
        <v>3500</v>
      </c>
      <c r="K21" s="197">
        <v>44197</v>
      </c>
      <c r="L21" s="197">
        <v>45291</v>
      </c>
      <c r="M21" s="198" t="s">
        <v>3501</v>
      </c>
      <c r="N21" s="198" t="s">
        <v>3502</v>
      </c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51</v>
      </c>
      <c r="B22" s="144" t="str">
        <f t="shared" si="1"/>
        <v>Pomoći EU</v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51</v>
      </c>
      <c r="B23" s="144" t="str">
        <f t="shared" si="1"/>
        <v>Pomoći EU</v>
      </c>
      <c r="C23" s="149">
        <v>3211</v>
      </c>
      <c r="D23" s="144" t="str">
        <f t="shared" si="2"/>
        <v>Službena putovanja</v>
      </c>
      <c r="E23" s="183" t="s">
        <v>801</v>
      </c>
      <c r="F23" s="144" t="str">
        <f t="shared" si="3"/>
        <v>NOVI PODPROJEKT</v>
      </c>
      <c r="G23" s="182">
        <v>20000</v>
      </c>
      <c r="H23" s="182"/>
      <c r="I23" s="182"/>
      <c r="J23" s="198" t="s">
        <v>3498</v>
      </c>
      <c r="K23" s="197">
        <v>44348</v>
      </c>
      <c r="L23" s="197">
        <v>45077</v>
      </c>
      <c r="M23" s="198" t="s">
        <v>3504</v>
      </c>
      <c r="N23" s="198" t="s">
        <v>3503</v>
      </c>
      <c r="P23" s="139" t="str">
        <f t="shared" si="4"/>
        <v>321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 t="shared" si="1"/>
        <v>Pomoći EU</v>
      </c>
      <c r="C24" s="149">
        <v>3237</v>
      </c>
      <c r="D24" s="144" t="str">
        <f t="shared" si="2"/>
        <v>Intelektualne i osobne usluge</v>
      </c>
      <c r="E24" s="183" t="s">
        <v>801</v>
      </c>
      <c r="F24" s="144" t="str">
        <f t="shared" si="3"/>
        <v>NOVI PODPROJEKT</v>
      </c>
      <c r="G24" s="182">
        <v>50000</v>
      </c>
      <c r="H24" s="182"/>
      <c r="I24" s="182"/>
      <c r="J24" s="198"/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1"/>
        <v>Pomoći EU</v>
      </c>
      <c r="C25" s="149">
        <v>3239</v>
      </c>
      <c r="D25" s="144" t="str">
        <f t="shared" si="2"/>
        <v>Ostale usluge</v>
      </c>
      <c r="E25" s="183" t="s">
        <v>801</v>
      </c>
      <c r="F25" s="144" t="str">
        <f t="shared" si="3"/>
        <v>NOVI PODPROJEKT</v>
      </c>
      <c r="G25" s="182">
        <v>20000</v>
      </c>
      <c r="H25" s="182"/>
      <c r="I25" s="182"/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zoomScale="80" zoomScaleNormal="80" workbookViewId="0">
      <pane ySplit="2" topLeftCell="A63" activePane="bottomLeft" state="frozen"/>
      <selection pane="bottomLeft" activeCell="J7" sqref="J7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75" t="s">
        <v>261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6" t="s">
        <v>263</v>
      </c>
      <c r="C3" s="277"/>
      <c r="D3" s="278" t="s">
        <v>757</v>
      </c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80"/>
      <c r="V3" s="207"/>
    </row>
    <row r="4" spans="1:29" s="90" customFormat="1" ht="96.6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2100000</v>
      </c>
      <c r="E5" s="3"/>
      <c r="F5" s="3"/>
      <c r="G5" s="3">
        <v>1300000</v>
      </c>
      <c r="H5" s="3"/>
      <c r="I5" s="3"/>
      <c r="J5" s="3">
        <v>400000</v>
      </c>
      <c r="K5" s="3">
        <v>400000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12699684</v>
      </c>
      <c r="E6" s="14">
        <f>+E27+E34</f>
        <v>10389400</v>
      </c>
      <c r="F6" s="14">
        <f t="shared" ref="F6:V6" si="1">+F27+F34</f>
        <v>0</v>
      </c>
      <c r="G6" s="14">
        <f t="shared" si="1"/>
        <v>1200000</v>
      </c>
      <c r="H6" s="14">
        <f>+H27+H34</f>
        <v>0</v>
      </c>
      <c r="I6" s="14">
        <f t="shared" ref="I6" si="2">+I27+I34</f>
        <v>0</v>
      </c>
      <c r="J6" s="14">
        <f t="shared" si="1"/>
        <v>790500</v>
      </c>
      <c r="K6" s="14">
        <f t="shared" si="1"/>
        <v>249784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70000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-1327784</v>
      </c>
      <c r="E7" s="259"/>
      <c r="F7" s="259"/>
      <c r="G7" s="259">
        <v>-815000</v>
      </c>
      <c r="H7" s="259"/>
      <c r="I7" s="259"/>
      <c r="J7" s="259">
        <v>-190000</v>
      </c>
      <c r="K7" s="259">
        <v>-322784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13471900</v>
      </c>
      <c r="E8" s="14">
        <f>+E5+E6+E7</f>
        <v>10389400</v>
      </c>
      <c r="F8" s="14">
        <f t="shared" ref="F8:V8" si="3">+F5+F6+F7</f>
        <v>0</v>
      </c>
      <c r="G8" s="14">
        <f t="shared" si="3"/>
        <v>1685000</v>
      </c>
      <c r="H8" s="14">
        <f>+H5+H6+H7</f>
        <v>0</v>
      </c>
      <c r="I8" s="14">
        <f t="shared" ref="I8" si="4">+I5+I6+I7</f>
        <v>0</v>
      </c>
      <c r="J8" s="14">
        <f t="shared" si="3"/>
        <v>1000500</v>
      </c>
      <c r="K8" s="14">
        <f t="shared" si="3"/>
        <v>327000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70000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13471900</v>
      </c>
      <c r="E9" s="134">
        <f>+'PLAN RASHODA I IZDATAKA'!E3</f>
        <v>10389400</v>
      </c>
      <c r="F9" s="134">
        <f>+'PLAN RASHODA I IZDATAKA'!F3</f>
        <v>0</v>
      </c>
      <c r="G9" s="134">
        <f>+'PLAN RASHODA I IZDATAKA'!G3</f>
        <v>1685000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1000500</v>
      </c>
      <c r="K9" s="134">
        <f>+'PLAN RASHODA I IZDATAKA'!K3</f>
        <v>327000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70000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903284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790500</v>
      </c>
      <c r="K13" s="186">
        <f>SUMIFS('Plan prihoda za unos u SAP'!$G$3:$G$501,'Plan prihoda za unos u SAP'!$C$3:$C$501,"=52",'Plan prihoda za unos u SAP'!$K$3:$K$501,"=632")</f>
        <v>112784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137000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137000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1200000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1200000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70000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70000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7.6">
      <c r="A24" s="90">
        <v>2021</v>
      </c>
      <c r="B24" s="95" t="s">
        <v>294</v>
      </c>
      <c r="C24" s="96" t="s">
        <v>254</v>
      </c>
      <c r="D24" s="70">
        <f t="shared" si="0"/>
        <v>10389400</v>
      </c>
      <c r="E24" s="186">
        <f>SUMIFS('Plan prihoda za unos u SAP'!$G$3:$G$501,'Plan prihoda za unos u SAP'!$C$3:$C$501,"=11",'Plan prihoda za unos u SAP'!$K$3:$K$501,"=671")</f>
        <v>10389400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12699684</v>
      </c>
      <c r="E27" s="4">
        <f>SUM(E11:E26)</f>
        <v>10389400</v>
      </c>
      <c r="F27" s="4">
        <f t="shared" ref="F27:W27" si="7">SUM(F11:F26)</f>
        <v>0</v>
      </c>
      <c r="G27" s="4">
        <f t="shared" si="7"/>
        <v>1200000</v>
      </c>
      <c r="H27" s="4">
        <f t="shared" si="7"/>
        <v>0</v>
      </c>
      <c r="I27" s="4">
        <f t="shared" si="7"/>
        <v>0</v>
      </c>
      <c r="J27" s="4">
        <f t="shared" si="7"/>
        <v>790500</v>
      </c>
      <c r="K27" s="4">
        <f t="shared" si="7"/>
        <v>249784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70000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7.6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7.6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7.6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12699684</v>
      </c>
      <c r="E41" s="71">
        <f>+E40+E34+E27</f>
        <v>10389400</v>
      </c>
      <c r="F41" s="71">
        <f>+F40+F34+F27</f>
        <v>0</v>
      </c>
      <c r="G41" s="71">
        <f t="shared" ref="G41:W41" si="11">+G40+G34+G27</f>
        <v>1200000</v>
      </c>
      <c r="H41" s="71">
        <f t="shared" si="11"/>
        <v>0</v>
      </c>
      <c r="I41" s="71">
        <f t="shared" si="11"/>
        <v>0</v>
      </c>
      <c r="J41" s="71">
        <f t="shared" si="11"/>
        <v>790500</v>
      </c>
      <c r="K41" s="71">
        <f t="shared" si="11"/>
        <v>249784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70000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6">
      <c r="B43" s="276" t="s">
        <v>263</v>
      </c>
      <c r="C43" s="277"/>
      <c r="D43" s="278" t="s">
        <v>1915</v>
      </c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80"/>
      <c r="V43" s="207"/>
    </row>
    <row r="44" spans="1:29" s="90" customFormat="1" ht="96.6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1327784</v>
      </c>
      <c r="E45" s="185">
        <f>-E7</f>
        <v>0</v>
      </c>
      <c r="F45" s="185">
        <f>-F7</f>
        <v>0</v>
      </c>
      <c r="G45" s="185">
        <f t="shared" ref="G45:W45" si="13">-G7</f>
        <v>815000</v>
      </c>
      <c r="H45" s="185">
        <f t="shared" si="13"/>
        <v>0</v>
      </c>
      <c r="I45" s="185">
        <f t="shared" si="13"/>
        <v>0</v>
      </c>
      <c r="J45" s="185">
        <f t="shared" si="13"/>
        <v>190000</v>
      </c>
      <c r="K45" s="185">
        <f t="shared" si="13"/>
        <v>322784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13109860</v>
      </c>
      <c r="E46" s="14">
        <f t="shared" ref="E46:W46" si="14">+E67+E74</f>
        <v>10574090</v>
      </c>
      <c r="F46" s="14">
        <f t="shared" si="14"/>
        <v>0</v>
      </c>
      <c r="G46" s="14">
        <f t="shared" si="14"/>
        <v>1728770</v>
      </c>
      <c r="H46" s="14">
        <f>+H67+H74</f>
        <v>0</v>
      </c>
      <c r="I46" s="14">
        <f t="shared" si="14"/>
        <v>0</v>
      </c>
      <c r="J46" s="14">
        <f t="shared" si="14"/>
        <v>500000</v>
      </c>
      <c r="K46" s="14">
        <f t="shared" si="14"/>
        <v>237000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70000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-1207784</v>
      </c>
      <c r="E47" s="113"/>
      <c r="F47" s="113"/>
      <c r="G47" s="113">
        <v>-415000</v>
      </c>
      <c r="H47" s="113"/>
      <c r="I47" s="113"/>
      <c r="J47" s="113">
        <v>-670000</v>
      </c>
      <c r="K47" s="113">
        <v>-122784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13229860</v>
      </c>
      <c r="E48" s="14">
        <f>+E45+E46+E47</f>
        <v>10574090</v>
      </c>
      <c r="F48" s="14">
        <f t="shared" ref="F48:W48" si="15">+F45+F46+F47</f>
        <v>0</v>
      </c>
      <c r="G48" s="14">
        <f t="shared" si="15"/>
        <v>2128770</v>
      </c>
      <c r="H48" s="14">
        <f>+H45+H46+H47</f>
        <v>0</v>
      </c>
      <c r="I48" s="14">
        <f t="shared" si="15"/>
        <v>0</v>
      </c>
      <c r="J48" s="14">
        <f t="shared" si="15"/>
        <v>20000</v>
      </c>
      <c r="K48" s="14">
        <f t="shared" si="15"/>
        <v>437000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70000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13229860</v>
      </c>
      <c r="E49" s="134">
        <f>+'PLAN RASHODA I IZDATAKA'!E71</f>
        <v>10574090</v>
      </c>
      <c r="F49" s="134">
        <f>+'PLAN RASHODA I IZDATAKA'!F71</f>
        <v>0</v>
      </c>
      <c r="G49" s="134">
        <f>+'PLAN RASHODA I IZDATAKA'!G71</f>
        <v>2128770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20000</v>
      </c>
      <c r="K49" s="134">
        <f>+'PLAN RASHODA I IZDATAKA'!K71</f>
        <v>437000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70000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4.4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600000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500000</v>
      </c>
      <c r="K53" s="186">
        <f>SUMIFS('Plan prihoda za unos u SAP'!$H$3:$H$501,'Plan prihoda za unos u SAP'!$C$3:$C$501,"=52",'Plan prihoda za unos u SAP'!$K$3:$K$501,"=632")</f>
        <v>100000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137000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137000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1728770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1728770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70000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70000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7.6">
      <c r="A64" s="90">
        <v>2022</v>
      </c>
      <c r="B64" s="95" t="s">
        <v>294</v>
      </c>
      <c r="C64" s="96" t="s">
        <v>254</v>
      </c>
      <c r="D64" s="70">
        <f t="shared" si="12"/>
        <v>10574090</v>
      </c>
      <c r="E64" s="186">
        <f>SUMIFS('Plan prihoda za unos u SAP'!$H$3:$H$501,'Plan prihoda za unos u SAP'!$C$3:$C$501,"=11",'Plan prihoda za unos u SAP'!$K$3:$K$501,"=671")</f>
        <v>10574090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13109860</v>
      </c>
      <c r="E67" s="4">
        <f>SUM(E51:E66)</f>
        <v>10574090</v>
      </c>
      <c r="F67" s="4">
        <f t="shared" ref="F67:W67" si="17">SUM(F51:F66)</f>
        <v>0</v>
      </c>
      <c r="G67" s="4">
        <f t="shared" si="17"/>
        <v>1728770</v>
      </c>
      <c r="H67" s="4">
        <f t="shared" si="17"/>
        <v>0</v>
      </c>
      <c r="I67" s="4">
        <f t="shared" si="17"/>
        <v>0</v>
      </c>
      <c r="J67" s="4">
        <f>SUM(J51:J66)</f>
        <v>500000</v>
      </c>
      <c r="K67" s="4">
        <f t="shared" si="17"/>
        <v>237000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70000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7.6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7.6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7.6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13109860</v>
      </c>
      <c r="E81" s="71">
        <f>+E80+E74+E67</f>
        <v>10574090</v>
      </c>
      <c r="F81" s="71">
        <f>+F80+F74+F67</f>
        <v>0</v>
      </c>
      <c r="G81" s="71">
        <f t="shared" ref="G81:W81" si="21">+G80+G74+G67</f>
        <v>1728770</v>
      </c>
      <c r="H81" s="71">
        <f t="shared" si="21"/>
        <v>0</v>
      </c>
      <c r="I81" s="71">
        <f t="shared" si="21"/>
        <v>0</v>
      </c>
      <c r="J81" s="71">
        <f t="shared" si="21"/>
        <v>500000</v>
      </c>
      <c r="K81" s="71">
        <f t="shared" si="21"/>
        <v>237000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70000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6">
      <c r="B83" s="276" t="s">
        <v>263</v>
      </c>
      <c r="C83" s="277"/>
      <c r="D83" s="278" t="s">
        <v>1989</v>
      </c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80"/>
      <c r="V83" s="207"/>
    </row>
    <row r="84" spans="1:29" s="90" customFormat="1" ht="96.6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1207784</v>
      </c>
      <c r="E85" s="185">
        <f>-E47</f>
        <v>0</v>
      </c>
      <c r="F85" s="185">
        <f>-F47</f>
        <v>0</v>
      </c>
      <c r="G85" s="185">
        <f t="shared" ref="G85:W85" si="23">-G47</f>
        <v>415000</v>
      </c>
      <c r="H85" s="185">
        <f t="shared" si="23"/>
        <v>0</v>
      </c>
      <c r="I85" s="185">
        <f t="shared" si="23"/>
        <v>0</v>
      </c>
      <c r="J85" s="185">
        <f t="shared" si="23"/>
        <v>670000</v>
      </c>
      <c r="K85" s="185">
        <f t="shared" si="23"/>
        <v>122784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12642929</v>
      </c>
      <c r="E86" s="14">
        <f t="shared" ref="E86:W86" si="24">+E107+E114</f>
        <v>10574090</v>
      </c>
      <c r="F86" s="14">
        <f t="shared" si="24"/>
        <v>0</v>
      </c>
      <c r="G86" s="14">
        <f t="shared" si="24"/>
        <v>1998839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70000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-807784</v>
      </c>
      <c r="E87" s="113"/>
      <c r="F87" s="113"/>
      <c r="G87" s="113">
        <v>-15000</v>
      </c>
      <c r="H87" s="113"/>
      <c r="I87" s="113"/>
      <c r="J87" s="113">
        <v>-670000</v>
      </c>
      <c r="K87" s="113">
        <v>-122784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13042929</v>
      </c>
      <c r="E88" s="14">
        <f>+E85+E86+E87</f>
        <v>10574090</v>
      </c>
      <c r="F88" s="14">
        <f t="shared" ref="F88:W88" si="25">+F85+F86+F87</f>
        <v>0</v>
      </c>
      <c r="G88" s="14">
        <f t="shared" si="25"/>
        <v>2398839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70000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13042929</v>
      </c>
      <c r="E89" s="134">
        <f>+'PLAN RASHODA I IZDATAKA'!E91</f>
        <v>10574090</v>
      </c>
      <c r="F89" s="134">
        <f>+'PLAN RASHODA I IZDATAKA'!F91</f>
        <v>0</v>
      </c>
      <c r="G89" s="134">
        <f>+'PLAN RASHODA I IZDATAKA'!G91</f>
        <v>2398839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70000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4.4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1998839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1998839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70000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70000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10574090</v>
      </c>
      <c r="E104" s="186">
        <f>SUMIFS('Plan prihoda za unos u SAP'!$I$3:$I$501,'Plan prihoda za unos u SAP'!$C$3:$C$501,"=11",'Plan prihoda za unos u SAP'!$K$3:$K$501,"=671")</f>
        <v>10574090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12642929</v>
      </c>
      <c r="E107" s="4">
        <f>SUM(E91:E106)</f>
        <v>10574090</v>
      </c>
      <c r="F107" s="4">
        <f t="shared" ref="F107:W107" si="27">SUM(F91:F106)</f>
        <v>0</v>
      </c>
      <c r="G107" s="4">
        <f t="shared" si="27"/>
        <v>1998839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70000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7.6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7.6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7.6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12642929</v>
      </c>
      <c r="E121" s="71">
        <f>+E120+E114+E107</f>
        <v>10574090</v>
      </c>
      <c r="F121" s="71">
        <f>+F120+F114+F107</f>
        <v>0</v>
      </c>
      <c r="G121" s="71">
        <f t="shared" ref="G121:W121" si="31">+G120+G114+G107</f>
        <v>1998839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70000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88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1" width="13.109375" style="25" customWidth="1"/>
    <col min="22" max="22" width="14.6640625" style="25" customWidth="1"/>
    <col min="23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81" t="s">
        <v>3492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</row>
    <row r="2" spans="1:263" s="74" customFormat="1" ht="69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13471900</v>
      </c>
      <c r="E3" s="121">
        <f t="shared" ref="E3:W3" si="1">E4+E38+E58</f>
        <v>10389400</v>
      </c>
      <c r="F3" s="121">
        <f t="shared" si="1"/>
        <v>0</v>
      </c>
      <c r="G3" s="121">
        <f t="shared" si="1"/>
        <v>1685000</v>
      </c>
      <c r="H3" s="121">
        <f>H4+H38+H58</f>
        <v>0</v>
      </c>
      <c r="I3" s="121">
        <f t="shared" si="1"/>
        <v>0</v>
      </c>
      <c r="J3" s="121">
        <f t="shared" si="1"/>
        <v>1000500</v>
      </c>
      <c r="K3" s="121">
        <f t="shared" si="1"/>
        <v>327000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70000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13371900</v>
      </c>
      <c r="E4" s="125">
        <f>E5+E9+E15+E19+E23+E30+E33</f>
        <v>10289400</v>
      </c>
      <c r="F4" s="125">
        <f t="shared" ref="F4:W4" si="2">F5+F9+F15+F19+F23+F30+F33</f>
        <v>0</v>
      </c>
      <c r="G4" s="125">
        <f t="shared" si="2"/>
        <v>1685000</v>
      </c>
      <c r="H4" s="125">
        <f>H5+H9+H15+H19+H23+H30+H33</f>
        <v>0</v>
      </c>
      <c r="I4" s="125">
        <f t="shared" si="2"/>
        <v>0</v>
      </c>
      <c r="J4" s="125">
        <f t="shared" si="2"/>
        <v>1000500</v>
      </c>
      <c r="K4" s="125">
        <f t="shared" si="2"/>
        <v>327000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70000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8891978</v>
      </c>
      <c r="E5" s="12">
        <f>SUM(E6:E8)</f>
        <v>8558168</v>
      </c>
      <c r="F5" s="12">
        <f t="shared" ref="F5:W5" si="3">SUM(F6:F8)</f>
        <v>0</v>
      </c>
      <c r="G5" s="12">
        <f t="shared" si="3"/>
        <v>130000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133810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70000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7485855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7201860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111600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112310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60085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171000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168000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1235123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1188308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18400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18500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9915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4474922</v>
      </c>
      <c r="E9" s="78">
        <f t="shared" ref="E9:W9" si="4">SUM(E10:E14)</f>
        <v>1731232</v>
      </c>
      <c r="F9" s="78">
        <f t="shared" si="4"/>
        <v>0</v>
      </c>
      <c r="G9" s="78">
        <f>SUM(G10:G14)</f>
        <v>1550000</v>
      </c>
      <c r="H9" s="78">
        <f>SUM(H10:H14)</f>
        <v>0</v>
      </c>
      <c r="I9" s="78">
        <f t="shared" si="4"/>
        <v>0</v>
      </c>
      <c r="J9" s="78">
        <f t="shared" si="4"/>
        <v>1000500</v>
      </c>
      <c r="K9" s="78">
        <f t="shared" si="4"/>
        <v>193190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995922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497232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175500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123190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240000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240000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3104000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959000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1250000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825000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70000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135000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35000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100000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5000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5000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5000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100000</v>
      </c>
      <c r="E38" s="126">
        <f>E42+E49+E51+E53+E39</f>
        <v>100000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100000</v>
      </c>
      <c r="E42" s="4">
        <f t="shared" ref="E42:W42" si="13">SUM(E43:E48)</f>
        <v>100000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100000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100000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13229860</v>
      </c>
      <c r="E71" s="121">
        <f t="shared" ref="E71:W71" si="23">+E72+E80+E86</f>
        <v>10574090</v>
      </c>
      <c r="F71" s="121">
        <f t="shared" si="23"/>
        <v>0</v>
      </c>
      <c r="G71" s="121">
        <f t="shared" si="23"/>
        <v>2128770</v>
      </c>
      <c r="H71" s="121">
        <f>+H72+H80+H86</f>
        <v>0</v>
      </c>
      <c r="I71" s="121">
        <f t="shared" si="23"/>
        <v>0</v>
      </c>
      <c r="J71" s="121">
        <f t="shared" si="23"/>
        <v>20000</v>
      </c>
      <c r="K71" s="121">
        <f t="shared" si="23"/>
        <v>437000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70000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13129860</v>
      </c>
      <c r="E72" s="130">
        <f t="shared" ref="E72:W72" si="24">SUM(E73:E79)</f>
        <v>10474090</v>
      </c>
      <c r="F72" s="130">
        <f t="shared" si="24"/>
        <v>0</v>
      </c>
      <c r="G72" s="130">
        <f t="shared" si="24"/>
        <v>2128770</v>
      </c>
      <c r="H72" s="130">
        <f>SUM(H73:H79)</f>
        <v>0</v>
      </c>
      <c r="I72" s="130">
        <f t="shared" si="24"/>
        <v>0</v>
      </c>
      <c r="J72" s="130">
        <f t="shared" si="24"/>
        <v>20000</v>
      </c>
      <c r="K72" s="130">
        <f t="shared" si="24"/>
        <v>437000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70000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8891978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8558168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130000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133810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70000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4232882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1915922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1993770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20000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303190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5000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100000</v>
      </c>
      <c r="E80" s="131">
        <f t="shared" ref="E80:W80" si="25">SUM(E81:E85)</f>
        <v>100000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100000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100000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13042929</v>
      </c>
      <c r="E91" s="121">
        <f t="shared" ref="E91:W91" si="28">E92+E100+E106</f>
        <v>10574090</v>
      </c>
      <c r="F91" s="121">
        <f t="shared" si="28"/>
        <v>0</v>
      </c>
      <c r="G91" s="121">
        <f t="shared" si="28"/>
        <v>2398839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70000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12942929</v>
      </c>
      <c r="E92" s="130">
        <f t="shared" ref="E92:G92" si="29">SUM(E93:E99)</f>
        <v>10474090</v>
      </c>
      <c r="F92" s="130">
        <f t="shared" si="29"/>
        <v>0</v>
      </c>
      <c r="G92" s="130">
        <f t="shared" si="29"/>
        <v>2398839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70000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8758168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8558168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130000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70000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4179761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1915922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2263839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100000</v>
      </c>
      <c r="E100" s="131">
        <f t="shared" ref="E100:G100" si="33">SUM(E101:E105)</f>
        <v>100000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100000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100000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C23" sqref="C23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3488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3489</v>
      </c>
      <c r="B8" s="26"/>
    </row>
    <row r="9" spans="1:8" ht="15" thickBot="1"/>
    <row r="10" spans="1:8" ht="15" customHeight="1">
      <c r="A10" s="284" t="s">
        <v>221</v>
      </c>
      <c r="B10" s="286" t="s">
        <v>222</v>
      </c>
      <c r="C10" s="286" t="s">
        <v>223</v>
      </c>
      <c r="D10" s="289" t="s">
        <v>224</v>
      </c>
      <c r="E10" s="282" t="s">
        <v>3490</v>
      </c>
      <c r="F10" s="282" t="s">
        <v>765</v>
      </c>
      <c r="G10" s="282" t="s">
        <v>1912</v>
      </c>
      <c r="H10" s="282" t="s">
        <v>3491</v>
      </c>
    </row>
    <row r="11" spans="1:8" ht="15" thickBot="1">
      <c r="A11" s="285"/>
      <c r="B11" s="287"/>
      <c r="C11" s="288"/>
      <c r="D11" s="290"/>
      <c r="E11" s="291"/>
      <c r="F11" s="283"/>
      <c r="G11" s="283"/>
      <c r="H11" s="283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topLeftCell="A181" workbookViewId="0">
      <selection activeCell="A191" sqref="A191"/>
    </sheetView>
  </sheetViews>
  <sheetFormatPr defaultRowHeight="14.4"/>
  <cols>
    <col min="1" max="1" width="15.88671875" style="203" customWidth="1"/>
    <col min="2" max="2" width="113.554687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6.4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6.4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6.4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6.4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6.4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6.4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6.4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6.4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62" t="s">
        <v>796</v>
      </c>
      <c r="B191" s="245" t="s">
        <v>1950</v>
      </c>
    </row>
    <row r="192" spans="1:3" s="203" customFormat="1">
      <c r="A192" s="262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6.4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6.4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6.4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6.4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6.4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6.4">
      <c r="A301" s="246" t="s">
        <v>1262</v>
      </c>
      <c r="B301" s="245" t="s">
        <v>1263</v>
      </c>
    </row>
    <row r="302" spans="1:2" s="203" customFormat="1" ht="26.4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6.4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6.4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4.4"/>
  <cols>
    <col min="1" max="1" width="22.554687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mpavicin</cp:lastModifiedBy>
  <cp:lastPrinted>2020-10-07T13:13:47Z</cp:lastPrinted>
  <dcterms:created xsi:type="dcterms:W3CDTF">2018-09-10T07:36:17Z</dcterms:created>
  <dcterms:modified xsi:type="dcterms:W3CDTF">2021-12-29T10:17:58Z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