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\\Irmo-NAS\home\2023\Plan\Usvojeno na DP\"/>
    </mc:Choice>
  </mc:AlternateContent>
  <xr:revisionPtr revIDLastSave="0" documentId="13_ncr:1_{97033C8D-3E1C-4B36-B26E-8DAB0A661168}" xr6:coauthVersionLast="36" xr6:coauthVersionMax="36" xr10:uidLastSave="{00000000-0000-0000-0000-000000000000}"/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23040" windowHeight="825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AKT!$A$3:$J$345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L5" i="17" l="1"/>
  <c r="L3" i="17"/>
  <c r="I3" i="4"/>
  <c r="K5" i="17"/>
  <c r="K3" i="17"/>
  <c r="H3" i="4"/>
  <c r="J3" i="17" l="1"/>
  <c r="J5" i="17"/>
  <c r="L39" i="17" l="1"/>
  <c r="K39" i="17"/>
  <c r="J39" i="17"/>
  <c r="K27" i="17" l="1"/>
  <c r="E16" i="35" l="1"/>
  <c r="D16" i="35"/>
  <c r="G6" i="4"/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E19" i="35"/>
  <c r="D19" i="35"/>
  <c r="E11" i="35"/>
  <c r="E10" i="35" s="1"/>
  <c r="D11" i="35"/>
  <c r="D10" i="35" s="1"/>
  <c r="D26" i="35" l="1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<sst xmlns="http://schemas.openxmlformats.org/spreadsheetml/2006/main" count="13685" uniqueCount="4841">
  <si>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</si>
  <si>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</si>
  <si>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</si>
  <si>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</si>
  <si>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</si>
  <si>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</si>
  <si>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</si>
  <si>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</si>
  <si>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</si>
  <si>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</si>
  <si>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</si>
  <si>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</si>
  <si>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</si>
  <si>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</si>
  <si>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</si>
  <si>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</si>
  <si>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</si>
  <si>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</si>
  <si>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</si>
  <si>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</si>
  <si>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</si>
  <si>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</si>
  <si>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</si>
  <si>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</si>
  <si>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</si>
  <si>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</si>
  <si>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</si>
  <si>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</si>
  <si>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</si>
  <si>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</si>
  <si>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</si>
  <si>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</si>
  <si>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</si>
  <si>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</si>
  <si>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</si>
  <si>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</si>
  <si>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</si>
  <si>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</si>
  <si>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</si>
  <si>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</si>
  <si>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</si>
  <si>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</si>
  <si>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</si>
  <si>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</si>
  <si>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</si>
  <si>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</si>
  <si>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</si>
  <si>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</si>
  <si>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</si>
  <si>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</si>
  <si>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</si>
  <si>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</si>
  <si>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</si>
  <si>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</si>
  <si>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</si>
  <si>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</si>
  <si>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</si>
  <si>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</si>
  <si>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</si>
  <si>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</si>
  <si>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</si>
  <si>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</si>
  <si>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</si>
  <si>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</si>
  <si>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</si>
  <si>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</si>
  <si>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</si>
  <si>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</si>
  <si>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</si>
  <si>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</si>
  <si>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</si>
  <si>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</si>
  <si>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</si>
  <si>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</si>
  <si>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</si>
  <si>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</si>
  <si>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</si>
  <si>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</si>
  <si>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</si>
  <si>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</si>
  <si>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</si>
  <si>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</si>
  <si>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</si>
  <si>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</si>
  <si>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</si>
  <si>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</si>
  <si>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</si>
  <si>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</si>
  <si>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</si>
  <si>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</si>
  <si>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</si>
  <si>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</si>
  <si>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</si>
  <si>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</si>
  <si>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</si>
  <si>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</si>
  <si>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</si>
  <si>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</si>
  <si>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</si>
  <si>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</si>
  <si>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</si>
  <si>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</si>
  <si>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</si>
  <si>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</si>
  <si>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</si>
  <si>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</si>
  <si>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</si>
  <si>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</si>
  <si>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</si>
  <si>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</si>
  <si>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</si>
  <si>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</si>
  <si>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</si>
  <si>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</si>
  <si>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</si>
  <si>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</si>
  <si>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</si>
  <si>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</si>
  <si>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</si>
  <si>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</si>
  <si>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</si>
  <si>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</si>
  <si>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</si>
  <si>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</si>
  <si>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</si>
  <si>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</si>
  <si>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</si>
  <si>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</si>
  <si>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</si>
  <si>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</si>
  <si>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</si>
  <si>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</si>
  <si>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</si>
  <si>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</si>
  <si>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</si>
  <si>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</si>
  <si>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</si>
  <si>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</si>
  <si>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</si>
  <si>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</si>
  <si>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</si>
  <si>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</si>
  <si>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</si>
  <si>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</si>
  <si>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</si>
  <si>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</si>
  <si>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</si>
  <si>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</si>
  <si>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</si>
  <si>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</si>
  <si>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</si>
  <si>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</si>
  <si>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</si>
  <si>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</si>
  <si>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</si>
  <si>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</si>
  <si>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</si>
  <si>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</si>
  <si>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</si>
  <si>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</si>
  <si>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</si>
  <si>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</si>
  <si>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</si>
  <si>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</si>
  <si>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</si>
  <si>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</si>
  <si>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</si>
  <si>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</si>
  <si>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</si>
  <si>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</si>
  <si>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</si>
  <si>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</si>
  <si>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</si>
  <si>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</si>
  <si>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</si>
  <si>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</si>
  <si>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</si>
  <si>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</si>
  <si>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</si>
  <si>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</si>
  <si>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</si>
  <si>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</si>
  <si>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</si>
  <si>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</si>
  <si>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</si>
  <si>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</si>
  <si>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</si>
  <si>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</si>
  <si>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</si>
  <si>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</si>
  <si>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</si>
  <si>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</si>
  <si>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</si>
  <si>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</si>
  <si>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</si>
  <si>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</si>
  <si>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</si>
  <si>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</si>
  <si>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</si>
  <si>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</si>
  <si>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</si>
  <si>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</si>
  <si>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</si>
  <si>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</si>
  <si>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</si>
  <si>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</si>
  <si>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</si>
  <si>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</si>
  <si>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</si>
  <si>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</si>
  <si>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</si>
  <si>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</si>
  <si>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</si>
  <si>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</si>
  <si>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</si>
  <si>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</si>
  <si>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</si>
  <si>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</si>
  <si>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</si>
  <si>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</si>
  <si>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</si>
  <si>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</si>
  <si>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</si>
  <si>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</si>
  <si>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</si>
  <si>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</si>
  <si>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</si>
  <si>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</si>
  <si>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</si>
  <si>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</si>
  <si>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</si>
  <si>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</si>
  <si>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</si>
  <si>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</si>
  <si>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</si>
  <si>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</si>
  <si>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</si>
  <si>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</si>
  <si>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</si>
  <si>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</si>
  <si>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</si>
  <si>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</si>
  <si>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</si>
  <si>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</si>
  <si>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</si>
  <si>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</si>
  <si>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</si>
  <si>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</si>
  <si>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</si>
  <si>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</si>
  <si>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</si>
  <si>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</si>
  <si>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</si>
  <si>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</si>
  <si>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</si>
  <si>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</si>
  <si>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</si>
  <si>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</si>
  <si>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</si>
  <si>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</si>
  <si>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</si>
  <si>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</si>
  <si>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</si>
  <si>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</si>
  <si>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</si>
  <si>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</si>
  <si>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</si>
  <si>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</si>
  <si>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</si>
  <si>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</si>
  <si>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</si>
  <si>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</si>
  <si>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</si>
  <si>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</si>
  <si>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</si>
  <si>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</si>
  <si>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</si>
  <si>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</si>
  <si>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</si>
  <si>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</si>
  <si>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</si>
  <si>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</si>
  <si>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</si>
  <si>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</si>
  <si>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</si>
  <si>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</si>
  <si>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</si>
  <si>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</si>
  <si>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</si>
  <si>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</si>
  <si>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</si>
  <si>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</si>
  <si>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</si>
  <si>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</si>
  <si>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</si>
  <si>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</si>
  <si>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</si>
  <si>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</si>
  <si>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</si>
  <si>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</si>
  <si>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</si>
  <si>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</si>
  <si>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</si>
  <si>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</si>
  <si>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</si>
  <si>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</si>
  <si>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</si>
  <si>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</si>
  <si>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</si>
  <si>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</si>
  <si>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</si>
  <si>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</si>
  <si>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</si>
  <si>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</si>
  <si>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</si>
  <si>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</si>
  <si>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</si>
  <si>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</si>
  <si>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</si>
  <si>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</si>
  <si>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</si>
  <si>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</si>
  <si>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</si>
  <si>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</si>
  <si>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</si>
  <si>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</si>
  <si>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</si>
  <si>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</si>
  <si>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</si>
  <si>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</si>
  <si>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</si>
  <si>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</si>
  <si>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</si>
  <si>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</si>
  <si>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</si>
  <si>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</si>
  <si>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</si>
  <si>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</si>
  <si>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</si>
  <si>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</si>
  <si>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</si>
  <si>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</si>
  <si>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</si>
  <si>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</si>
  <si>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</si>
  <si>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</si>
  <si>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</si>
  <si>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</si>
  <si>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</si>
  <si>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</si>
  <si>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</si>
  <si>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</si>
  <si>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</si>
  <si>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</si>
  <si>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</si>
  <si>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</si>
  <si>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</si>
  <si>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</si>
  <si>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</si>
  <si>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</si>
  <si>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</si>
  <si>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</si>
  <si>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</si>
  <si>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</si>
  <si>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</si>
  <si>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</si>
  <si>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</si>
  <si>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</si>
  <si>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</si>
  <si>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</si>
  <si>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</si>
  <si>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</si>
  <si>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</si>
  <si>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</si>
  <si>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</si>
  <si>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</si>
  <si>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</si>
  <si>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</si>
  <si>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</si>
  <si>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</si>
  <si>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</si>
  <si>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</si>
  <si>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</si>
  <si>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</si>
  <si>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</si>
  <si>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</si>
  <si>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</si>
  <si>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</si>
  <si>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</si>
  <si>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</si>
  <si>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</si>
  <si>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</si>
  <si>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</si>
  <si>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</si>
  <si>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</si>
  <si>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</si>
  <si>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</si>
  <si>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</si>
  <si>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</si>
  <si>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</si>
  <si>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</si>
  <si>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</si>
  <si>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</si>
  <si>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</si>
  <si>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</si>
  <si>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</si>
  <si>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</si>
  <si>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</si>
  <si>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</si>
  <si>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</si>
  <si>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</si>
  <si>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</si>
  <si>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</si>
  <si>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</si>
  <si>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</si>
  <si>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</si>
  <si>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</si>
  <si>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</si>
  <si>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</si>
  <si>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</si>
  <si>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</si>
  <si>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</si>
  <si>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</si>
  <si>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</si>
  <si>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</si>
  <si>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</si>
  <si>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</si>
  <si>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</si>
  <si>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</si>
  <si>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</si>
  <si>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</si>
  <si>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</si>
  <si>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</si>
  <si>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</si>
  <si>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</si>
  <si>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</si>
  <si>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</si>
  <si>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</si>
  <si>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</si>
  <si>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</si>
  <si>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</si>
  <si>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</si>
  <si>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</si>
  <si>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</si>
  <si>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</si>
  <si>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</si>
  <si>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</si>
  <si>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</si>
  <si>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</si>
  <si>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</si>
  <si>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</si>
  <si>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</si>
  <si>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</si>
  <si>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</si>
  <si>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</si>
  <si>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</si>
  <si>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</si>
  <si>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</si>
  <si>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</si>
  <si>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</si>
  <si>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</si>
  <si>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</si>
  <si>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</si>
  <si>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</si>
  <si>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</si>
  <si>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</si>
  <si>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</si>
  <si>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</si>
  <si>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</si>
  <si>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</si>
  <si>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</si>
  <si>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</si>
  <si>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</si>
  <si>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</si>
  <si>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</si>
  <si>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</si>
  <si>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</si>
  <si>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</si>
  <si>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</si>
  <si>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</si>
  <si>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</si>
  <si>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</si>
  <si>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</si>
  <si>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</si>
  <si>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</si>
  <si>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</si>
  <si>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</si>
  <si>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</si>
  <si>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</si>
  <si>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</si>
  <si>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</si>
  <si>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</si>
  <si>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</si>
  <si>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</si>
  <si>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</si>
  <si>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</si>
  <si>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</si>
  <si>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</si>
  <si>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</si>
  <si>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</si>
  <si>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</si>
  <si>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</si>
  <si>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</si>
  <si>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</si>
  <si>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</si>
  <si>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</si>
  <si>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</si>
  <si>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</si>
  <si>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</si>
  <si>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</si>
  <si>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</si>
  <si>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</si>
  <si>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</si>
  <si>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</si>
  <si>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</si>
  <si>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</si>
  <si>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</si>
  <si>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</si>
  <si>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</si>
  <si>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</si>
  <si>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</si>
  <si>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</si>
  <si>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</si>
  <si>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</si>
  <si>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</si>
  <si>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</si>
  <si>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</si>
  <si>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</si>
  <si>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</si>
  <si>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</si>
  <si>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</si>
  <si>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</si>
  <si>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</si>
  <si>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</si>
  <si>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</si>
  <si>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</si>
  <si>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</si>
  <si>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</si>
  <si>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</si>
  <si>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</si>
  <si>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</si>
  <si>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</si>
  <si>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</si>
  <si>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</si>
  <si>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</si>
  <si>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</si>
  <si>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</si>
  <si>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</si>
  <si>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</si>
  <si>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</si>
  <si>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</si>
  <si>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</si>
  <si>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</si>
  <si>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</si>
  <si>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</si>
  <si>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</si>
  <si>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</si>
  <si>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</si>
  <si>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</si>
  <si>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</si>
  <si>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</si>
  <si>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</si>
  <si>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</si>
  <si>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</si>
  <si>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</si>
  <si>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</si>
  <si>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</si>
  <si>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</si>
  <si>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</si>
  <si>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</si>
  <si>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</si>
  <si>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</si>
  <si>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</si>
  <si>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</si>
  <si>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</si>
  <si>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</si>
  <si>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</si>
  <si>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</si>
  <si>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</si>
  <si>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</si>
  <si>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</si>
  <si>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</si>
  <si>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</si>
  <si>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</si>
  <si>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</si>
  <si>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</si>
  <si>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</si>
  <si>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</si>
  <si>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</si>
  <si>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</si>
  <si>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</si>
  <si>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</si>
  <si>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</si>
  <si>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</si>
  <si>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</si>
  <si>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</si>
  <si>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</si>
  <si>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</si>
  <si>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</si>
  <si>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</si>
  <si>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</si>
  <si>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</si>
  <si>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</si>
  <si>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</si>
  <si>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</si>
  <si>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</si>
  <si>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</si>
  <si>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</si>
  <si>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</si>
  <si>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</si>
  <si>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</si>
  <si>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</si>
  <si>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</si>
  <si>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</si>
  <si>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</si>
  <si>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</si>
  <si>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</si>
  <si>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</si>
  <si>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</si>
  <si>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</si>
  <si>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</si>
  <si>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</si>
  <si>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</si>
  <si>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</si>
  <si>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</si>
  <si>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</si>
  <si>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</si>
  <si>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</si>
  <si>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</si>
  <si>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</si>
  <si>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</si>
  <si>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</si>
  <si>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</si>
  <si>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</si>
  <si>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</si>
  <si>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</si>
  <si>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</si>
  <si>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</si>
  <si>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</si>
  <si>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</si>
  <si>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</si>
  <si>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</si>
  <si>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</si>
  <si>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</si>
  <si>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</si>
  <si>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</si>
  <si>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</si>
  <si>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</si>
  <si>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</si>
  <si>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</si>
  <si>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</si>
  <si>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</si>
  <si>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</si>
  <si>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</si>
  <si>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</si>
  <si>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</si>
  <si>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</si>
  <si>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</si>
  <si>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</si>
  <si>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</si>
  <si>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</si>
  <si>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</si>
  <si>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</si>
  <si>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</si>
  <si>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</si>
  <si>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</si>
  <si>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</si>
  <si>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</si>
  <si>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</si>
  <si>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</si>
  <si>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</si>
  <si>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</si>
  <si>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</si>
  <si>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</si>
  <si>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</si>
  <si>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</si>
  <si>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</si>
  <si>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</si>
  <si>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</si>
  <si>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</si>
  <si>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</si>
  <si>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</si>
  <si>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</si>
  <si>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</si>
  <si>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</si>
  <si>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</si>
  <si>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</si>
  <si>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</si>
  <si>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</si>
  <si>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</si>
  <si>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</si>
  <si>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</si>
  <si>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</si>
  <si>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</si>
  <si>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</si>
  <si>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</si>
  <si>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</si>
  <si>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</si>
  <si>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</si>
  <si>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</si>
  <si>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</si>
  <si>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</si>
  <si>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</si>
  <si>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</si>
  <si>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</si>
  <si>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</si>
  <si>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</si>
  <si>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</si>
  <si>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</si>
  <si>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</si>
  <si>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</si>
  <si>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</si>
  <si>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</si>
  <si>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</si>
  <si>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</si>
  <si>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</si>
  <si>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</si>
  <si>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</si>
  <si>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</si>
  <si>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</si>
  <si>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</si>
  <si>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</si>
  <si>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</si>
  <si>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</si>
  <si>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</si>
  <si>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</si>
  <si>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</si>
  <si>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</si>
  <si>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</si>
  <si>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</si>
  <si>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</si>
  <si>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</si>
  <si>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</si>
  <si>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</si>
  <si>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</si>
  <si>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</si>
  <si>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</si>
  <si>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</si>
  <si>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</si>
  <si>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</si>
  <si>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</si>
  <si>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</si>
  <si>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</si>
  <si>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</si>
  <si>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</si>
  <si>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</si>
  <si>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</si>
  <si>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</si>
  <si>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</si>
  <si>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</si>
  <si>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</si>
  <si>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</si>
  <si>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</si>
  <si>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</si>
  <si>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</si>
  <si>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</si>
  <si>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</si>
  <si>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</si>
  <si>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</si>
  <si>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</si>
  <si>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</si>
  <si>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</si>
  <si>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</si>
  <si>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</si>
  <si>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</si>
  <si>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</si>
  <si>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</si>
  <si>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</si>
  <si>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</si>
  <si>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</si>
  <si>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</si>
  <si>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</si>
  <si>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</si>
  <si>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</si>
  <si>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</si>
  <si>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</si>
  <si>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</si>
  <si>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</si>
  <si>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</si>
  <si>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</si>
  <si>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</si>
  <si>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</si>
  <si>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</si>
  <si>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</si>
  <si>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</si>
  <si>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</si>
  <si>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</si>
  <si>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</si>
  <si>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</si>
  <si>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</si>
  <si>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</si>
  <si>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</si>
  <si>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</si>
  <si>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</si>
  <si>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</si>
  <si>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</si>
  <si>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</si>
  <si>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</si>
  <si>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</si>
  <si>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</si>
  <si>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</si>
  <si>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</si>
  <si>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</si>
  <si>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</si>
  <si>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</si>
  <si>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</si>
  <si>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</si>
  <si>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</si>
  <si>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</si>
  <si>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</si>
  <si>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</si>
  <si>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</si>
  <si>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</si>
  <si>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</si>
  <si>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</si>
  <si>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</si>
  <si>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</si>
  <si>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</si>
  <si>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</si>
  <si>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</si>
  <si>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</si>
  <si>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</si>
  <si>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</si>
  <si>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</si>
  <si>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</si>
  <si>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</si>
  <si>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</si>
  <si>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</si>
  <si>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</si>
  <si>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</si>
  <si>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</si>
  <si>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</si>
  <si>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</si>
  <si>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</si>
  <si>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</si>
  <si>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</si>
  <si>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</si>
  <si>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</si>
  <si>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</si>
  <si>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</si>
  <si>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</si>
  <si>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</si>
  <si>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</si>
  <si>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</si>
  <si>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</si>
  <si>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</si>
  <si>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</si>
  <si>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</si>
  <si>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</si>
  <si>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</si>
  <si>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</si>
  <si>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</si>
  <si>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</si>
  <si>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</si>
  <si>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</si>
  <si>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</si>
  <si>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</si>
  <si>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</si>
  <si>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</si>
  <si>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</si>
  <si>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</si>
  <si>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</si>
  <si>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</si>
  <si>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</si>
  <si>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</si>
  <si>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</si>
  <si>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</si>
  <si>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</si>
  <si>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</si>
  <si>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</si>
  <si>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</si>
  <si>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</si>
  <si>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</si>
  <si>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</si>
  <si>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</si>
  <si>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</si>
  <si>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</si>
  <si>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</si>
  <si>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</si>
  <si>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</si>
  <si>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</si>
  <si>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</si>
  <si>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</si>
  <si>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</si>
  <si>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</si>
  <si>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</si>
  <si>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</si>
  <si>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</si>
  <si>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</si>
  <si>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</si>
  <si>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</si>
  <si>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</si>
  <si>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</si>
  <si>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</si>
  <si>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</si>
  <si>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</si>
  <si>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</si>
  <si>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</si>
  <si>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</si>
  <si>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</si>
  <si>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</si>
  <si>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</si>
  <si>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</si>
  <si>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</si>
  <si>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</si>
  <si>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</si>
  <si>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</si>
  <si>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</si>
  <si>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</si>
  <si>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</si>
  <si>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</si>
  <si>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</si>
  <si>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</si>
  <si>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</si>
  <si>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</si>
  <si>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</si>
  <si>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</si>
  <si>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</si>
  <si>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</si>
  <si>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</si>
  <si>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</si>
  <si>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</si>
  <si>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</si>
  <si>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</si>
  <si>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</si>
  <si>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</si>
  <si>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</si>
  <si>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</si>
  <si>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</si>
  <si>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</si>
  <si>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</si>
  <si>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</si>
  <si>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</si>
  <si>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</si>
  <si>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</si>
  <si>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</si>
  <si>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</si>
  <si>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</si>
  <si>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</si>
  <si>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</si>
  <si>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</si>
  <si>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</si>
  <si>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</si>
  <si>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</si>
  <si>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</si>
  <si>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</si>
  <si>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</si>
  <si>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</si>
  <si>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</si>
  <si>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</si>
  <si>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</si>
  <si>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</si>
  <si>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</si>
  <si>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</si>
  <si>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</si>
  <si>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</si>
  <si>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</si>
  <si>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</si>
  <si>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</si>
  <si>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</si>
  <si>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</si>
  <si>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</si>
  <si>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</si>
  <si>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</si>
  <si>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</si>
  <si>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</si>
  <si>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</si>
  <si>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</si>
  <si>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</si>
  <si>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</si>
  <si>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</si>
  <si>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</si>
  <si>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</si>
  <si>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</si>
  <si>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</si>
  <si>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</si>
  <si>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</si>
  <si>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</si>
  <si>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</si>
  <si>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</si>
  <si>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</si>
  <si>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</si>
  <si>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</si>
  <si>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</si>
  <si>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</si>
  <si>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</si>
  <si>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</si>
  <si>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</si>
  <si>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</si>
  <si>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</si>
  <si>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</si>
  <si>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</si>
  <si>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</si>
  <si>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</si>
  <si>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</si>
  <si>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</si>
  <si>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</si>
  <si>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</si>
  <si>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</si>
  <si>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</si>
  <si>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</si>
  <si>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</si>
  <si>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</si>
  <si>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</si>
  <si>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</si>
  <si>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</si>
  <si>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</si>
  <si>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</si>
  <si>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</si>
  <si>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</si>
  <si>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</si>
  <si>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</si>
  <si>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</si>
  <si>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</si>
  <si>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</si>
  <si>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</si>
  <si>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</si>
  <si>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</si>
  <si>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</si>
  <si>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</si>
  <si>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</si>
  <si>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</si>
  <si>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</si>
  <si>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</si>
  <si>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</si>
  <si>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</si>
  <si>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</si>
  <si>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</si>
  <si>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</si>
  <si>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</si>
  <si>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</si>
  <si>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</si>
  <si>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</si>
  <si>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</si>
  <si>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</si>
  <si>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</si>
  <si>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</si>
  <si>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</si>
  <si>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</si>
  <si>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</si>
  <si>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</si>
  <si>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</si>
  <si>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</si>
  <si>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</si>
  <si>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</si>
  <si>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</si>
  <si>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</si>
  <si>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</si>
  <si>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</si>
  <si>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</si>
  <si>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</si>
  <si>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</si>
  <si>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</si>
  <si>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</si>
  <si>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</si>
  <si>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</si>
  <si>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</si>
  <si>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</si>
  <si>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</si>
  <si>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</si>
  <si>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</si>
  <si>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</si>
  <si>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</si>
  <si>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</si>
  <si>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</si>
  <si>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</si>
  <si>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</si>
  <si>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</si>
  <si>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</si>
  <si>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</si>
  <si>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</si>
  <si>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</si>
  <si>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</si>
  <si>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</si>
  <si>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</si>
  <si>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</si>
  <si>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</si>
  <si>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</si>
  <si>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</si>
  <si>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</si>
  <si>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</si>
  <si>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</si>
  <si>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</si>
  <si>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</si>
  <si>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</si>
  <si>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</si>
  <si>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</si>
  <si>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</si>
  <si>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</si>
  <si>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</si>
  <si>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</si>
  <si>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</si>
  <si>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</si>
  <si>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</si>
  <si>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</si>
  <si>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</si>
  <si>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</si>
  <si>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</si>
  <si>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</si>
  <si>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</si>
  <si>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</si>
  <si>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</si>
  <si>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</si>
  <si>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</si>
  <si>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</si>
  <si>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</si>
  <si>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</si>
  <si>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</si>
  <si>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</si>
  <si>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</si>
  <si>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</si>
  <si>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</si>
  <si>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</si>
  <si>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</si>
  <si>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</si>
  <si>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</si>
  <si>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</si>
  <si>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</si>
  <si>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</si>
  <si>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</si>
  <si>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</si>
  <si>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</si>
  <si>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</si>
  <si>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</si>
  <si>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</si>
  <si>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</si>
  <si>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</si>
  <si>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</si>
  <si>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</si>
  <si>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</si>
  <si>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</si>
  <si>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</si>
  <si>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</si>
  <si>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</si>
  <si>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</si>
  <si>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</si>
  <si>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</si>
  <si>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</si>
  <si>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</si>
  <si>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</si>
  <si>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</si>
  <si>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</si>
  <si>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</si>
  <si>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</si>
  <si>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</si>
  <si>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</si>
  <si>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</si>
  <si>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</si>
  <si>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</si>
  <si>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</si>
  <si>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</si>
  <si>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</si>
  <si>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</si>
  <si>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</si>
  <si>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</si>
  <si>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</si>
  <si>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</si>
  <si>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</si>
  <si>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</si>
  <si>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</si>
  <si>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</si>
  <si>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</si>
  <si>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</si>
  <si>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</si>
  <si>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</si>
  <si>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</si>
  <si>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</si>
  <si>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</si>
  <si>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</si>
  <si>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</si>
  <si>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</si>
  <si>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</si>
  <si>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</si>
  <si>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</si>
  <si>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</si>
  <si>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</si>
  <si>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</si>
  <si>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</si>
  <si>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</si>
  <si>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</si>
  <si>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</si>
  <si>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</si>
  <si>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</si>
  <si>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</si>
  <si>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</si>
  <si>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</si>
  <si>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</si>
  <si>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</si>
  <si>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</si>
  <si>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</si>
  <si>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</si>
  <si>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</si>
  <si>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</si>
  <si>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</si>
  <si>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</si>
  <si>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</si>
  <si>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</si>
  <si>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</si>
  <si>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</si>
  <si>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</si>
  <si>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</si>
  <si>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</si>
  <si>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</si>
  <si>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</si>
  <si>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</si>
  <si>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</si>
  <si>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</si>
  <si>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</si>
  <si>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</si>
  <si>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</si>
  <si>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</si>
  <si>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</si>
  <si>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</si>
  <si>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</si>
  <si>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</si>
  <si>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</si>
  <si>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</si>
  <si>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</si>
  <si>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</si>
  <si>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</si>
  <si>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</si>
  <si>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</si>
  <si>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</si>
  <si>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</si>
  <si>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</si>
  <si>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</si>
  <si>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</si>
  <si>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</si>
  <si>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</si>
  <si>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</si>
  <si>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</si>
  <si>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</si>
  <si>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</si>
  <si>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</si>
  <si>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</si>
  <si>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</si>
  <si>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</si>
  <si>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</si>
  <si>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</si>
  <si>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</si>
  <si>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</si>
  <si>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</si>
  <si>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</si>
  <si>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</si>
  <si>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</si>
  <si>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</si>
  <si>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</si>
  <si>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</si>
  <si>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</si>
  <si>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</si>
  <si>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</si>
  <si>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</si>
  <si>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</si>
  <si>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</si>
  <si>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</si>
  <si>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</si>
  <si>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</si>
  <si>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</si>
  <si>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</si>
  <si>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</si>
  <si>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</si>
  <si>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</si>
  <si>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</si>
  <si>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</si>
  <si>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</si>
  <si>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</si>
  <si>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</si>
  <si>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</si>
  <si>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</si>
  <si>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</si>
  <si>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</si>
  <si>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</si>
  <si>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</si>
  <si>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</si>
  <si>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</si>
  <si>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</si>
  <si>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</si>
  <si>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</si>
  <si>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</si>
  <si>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</si>
  <si>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</si>
  <si>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</si>
  <si>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</si>
  <si>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</si>
  <si>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</si>
  <si>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</si>
  <si>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</si>
  <si>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</si>
  <si>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</si>
  <si>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</si>
  <si>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</si>
  <si>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</si>
  <si>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</si>
  <si>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</si>
  <si>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</si>
  <si>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</si>
  <si>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</si>
  <si>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</si>
  <si>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</si>
  <si>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</si>
  <si>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</si>
  <si>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</si>
  <si>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</si>
  <si>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</si>
  <si>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</si>
  <si>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</si>
  <si>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</si>
  <si>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</si>
  <si>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</si>
  <si>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</si>
  <si>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</si>
  <si>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</si>
  <si>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</si>
  <si>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</si>
  <si>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</si>
  <si>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</si>
  <si>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</si>
  <si>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</si>
  <si>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</si>
  <si>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</si>
  <si>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</si>
  <si>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</si>
  <si>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</si>
  <si>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</si>
  <si>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</si>
  <si>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</si>
  <si>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</si>
  <si>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</si>
  <si>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</si>
  <si>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</si>
  <si>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</si>
  <si>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</si>
  <si>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</si>
  <si>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</si>
  <si>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</si>
  <si>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</si>
  <si>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</si>
  <si>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</si>
  <si>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</si>
  <si>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</si>
  <si>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</si>
  <si>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</si>
  <si>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</si>
  <si>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</si>
  <si>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</si>
  <si>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</si>
  <si>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</si>
  <si>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</si>
  <si>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</si>
  <si>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</si>
  <si>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</si>
  <si>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</si>
  <si>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</si>
  <si>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</si>
  <si>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</si>
  <si>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</si>
  <si>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</si>
  <si>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</si>
  <si>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</si>
  <si>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</si>
  <si>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</si>
  <si>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</si>
  <si>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</si>
  <si>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</si>
  <si>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</si>
  <si>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</si>
  <si>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</si>
  <si>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</si>
  <si>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</si>
  <si>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</si>
  <si>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</si>
  <si>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</si>
  <si>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</si>
  <si>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</si>
  <si>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</si>
  <si>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</si>
  <si>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</si>
  <si>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</si>
  <si>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</si>
  <si>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</si>
  <si>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</si>
  <si>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</si>
  <si>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</si>
  <si>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</si>
  <si>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</si>
  <si>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</si>
  <si>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</si>
  <si>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</si>
  <si>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</si>
  <si>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</si>
  <si>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</si>
  <si>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</si>
  <si>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</si>
  <si>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</si>
  <si>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</si>
  <si>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</si>
  <si>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</si>
  <si>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</si>
  <si>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</si>
  <si>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</si>
  <si>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</si>
  <si>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</si>
  <si>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</si>
  <si>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</si>
  <si>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</si>
  <si>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</si>
  <si>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</si>
  <si>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</si>
  <si>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</si>
  <si>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</si>
  <si>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</si>
  <si>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</si>
  <si>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</si>
  <si>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</si>
  <si>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</si>
  <si>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</si>
  <si>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</si>
  <si>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</si>
  <si>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</si>
  <si>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</si>
  <si>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</si>
  <si>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</si>
  <si>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</si>
  <si>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</si>
  <si>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</si>
  <si>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</si>
  <si>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</si>
  <si>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</si>
  <si>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</si>
  <si>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</si>
  <si>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</si>
  <si>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</si>
  <si>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</si>
  <si>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</si>
  <si>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</si>
  <si>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</si>
  <si>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</si>
  <si>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</si>
  <si>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</si>
  <si>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</si>
  <si>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</si>
  <si>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</si>
  <si>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</si>
  <si>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</si>
  <si>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</si>
  <si>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</si>
  <si>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</si>
  <si>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</si>
  <si>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</si>
  <si>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</si>
  <si>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</si>
  <si>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</si>
  <si>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</si>
  <si>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</si>
  <si>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</si>
  <si>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</si>
  <si>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</si>
  <si>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</si>
  <si>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</si>
  <si>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</si>
  <si>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</si>
  <si>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</si>
  <si>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</si>
  <si>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</si>
  <si>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</si>
  <si>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</si>
  <si>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</si>
  <si>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</si>
  <si>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</si>
  <si>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</si>
  <si>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</si>
  <si>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</si>
  <si>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</si>
  <si>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</si>
  <si>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</si>
  <si>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</si>
  <si>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</si>
  <si>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</si>
  <si>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</si>
  <si>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</si>
  <si>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</si>
  <si>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</si>
  <si>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</si>
  <si>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</si>
  <si>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</si>
  <si>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</si>
  <si>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</si>
  <si>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</si>
  <si>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</si>
  <si>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</si>
  <si>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</si>
  <si>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</si>
  <si>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</si>
  <si>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</si>
  <si>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</si>
  <si>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</si>
  <si>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</si>
  <si>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</si>
  <si>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</si>
  <si>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</si>
  <si>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</si>
  <si>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</si>
  <si>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</si>
  <si>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</si>
  <si>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</si>
  <si>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</si>
  <si>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</si>
  <si>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</si>
  <si>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</si>
  <si>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</si>
  <si>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</si>
  <si>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</si>
  <si>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</si>
  <si>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</si>
  <si>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</si>
  <si>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</si>
  <si>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</si>
  <si>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</si>
  <si>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</si>
  <si>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</si>
  <si>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</si>
  <si>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</si>
  <si>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</si>
  <si>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</si>
  <si>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</si>
  <si>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</si>
  <si>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</si>
  <si>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</si>
  <si>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</si>
  <si>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</si>
  <si>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</si>
  <si>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</si>
  <si>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</si>
  <si>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</si>
  <si>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</si>
  <si>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</si>
  <si>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</si>
  <si>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</si>
  <si>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</si>
  <si>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</si>
  <si>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</si>
  <si>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</si>
  <si>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</si>
  <si>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</si>
  <si>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</si>
  <si>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</si>
  <si>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</si>
  <si>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</si>
  <si>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</si>
  <si>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</si>
  <si>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</si>
  <si>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</si>
  <si>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</si>
  <si>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</si>
  <si>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</si>
  <si>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</si>
  <si>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</si>
  <si>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</si>
  <si>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</si>
  <si>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</si>
  <si>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</si>
  <si>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</si>
  <si>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</si>
  <si>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</si>
  <si>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</si>
  <si>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</si>
  <si>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</si>
  <si>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</si>
  <si>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</si>
  <si>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</si>
  <si>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</si>
  <si>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</si>
  <si>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</si>
  <si>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</si>
  <si>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</si>
  <si>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</si>
  <si>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</si>
  <si>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</si>
  <si>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</si>
  <si>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</si>
  <si>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</si>
  <si>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</si>
  <si>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</si>
  <si>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</si>
  <si>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</si>
  <si>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</si>
  <si>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</si>
  <si>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</si>
  <si>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</si>
  <si>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</si>
  <si>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</si>
  <si>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</si>
  <si>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</si>
  <si>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</si>
  <si>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</si>
  <si>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</si>
  <si>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</si>
  <si>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</si>
  <si>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</si>
  <si>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</si>
  <si>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</si>
  <si>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</si>
  <si>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</si>
  <si>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</si>
  <si>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</si>
  <si>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</si>
  <si>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</si>
  <si>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</si>
  <si>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</si>
  <si>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</si>
  <si>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</si>
  <si>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</si>
  <si>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</si>
  <si>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</si>
  <si>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</si>
  <si>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</si>
  <si>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</si>
  <si>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</si>
  <si>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</si>
  <si>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</si>
  <si>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</si>
  <si>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</si>
  <si>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</si>
  <si>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</si>
  <si>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</si>
  <si>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</si>
  <si>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</si>
  <si>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</si>
  <si>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</si>
  <si>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</si>
  <si>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</si>
  <si>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</si>
  <si>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</si>
  <si>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</si>
  <si>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</si>
  <si>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</si>
  <si>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</si>
  <si>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</si>
  <si>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</si>
  <si>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</si>
  <si>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</si>
  <si>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</si>
  <si>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</si>
  <si>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</si>
  <si>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</si>
  <si>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</si>
  <si>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</si>
  <si>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</si>
  <si>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</si>
  <si>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</si>
  <si>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</si>
  <si>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</si>
  <si>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</si>
  <si>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</si>
  <si>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</si>
  <si>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</si>
  <si>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</si>
  <si>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</si>
  <si>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</si>
  <si>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</si>
  <si>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</si>
  <si>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</si>
  <si>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</si>
  <si>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</si>
  <si>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</si>
  <si>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</si>
  <si>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</si>
  <si>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</si>
  <si>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</si>
  <si>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</si>
  <si>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</si>
  <si>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</si>
  <si>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</si>
  <si>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</si>
  <si>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</si>
  <si>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</si>
  <si>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</si>
  <si>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</si>
  <si>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</si>
  <si>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</si>
  <si>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</si>
  <si>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</si>
  <si>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</si>
  <si>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</si>
  <si>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</si>
  <si>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</si>
  <si>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</si>
  <si>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</si>
  <si>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</si>
  <si>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</si>
  <si>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</si>
  <si>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</si>
  <si>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</si>
  <si>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</si>
  <si>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</si>
  <si>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</si>
  <si>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</si>
  <si>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</si>
  <si>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</si>
  <si>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</si>
  <si>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</si>
  <si>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</si>
  <si>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</si>
  <si>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</si>
  <si>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</si>
  <si>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</si>
  <si>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</si>
  <si>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</si>
  <si>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</si>
  <si>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</si>
  <si>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</si>
  <si>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</si>
  <si>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</si>
  <si>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</si>
  <si>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</si>
  <si>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</si>
  <si>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</si>
  <si>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</si>
  <si>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</si>
  <si>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</si>
  <si>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</si>
  <si>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</si>
  <si>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</si>
  <si>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</si>
  <si>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</si>
  <si>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</si>
  <si>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</si>
  <si>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</si>
  <si>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</si>
  <si>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</si>
  <si>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</si>
  <si>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</si>
  <si>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</si>
  <si>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</si>
  <si>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</si>
  <si>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</si>
  <si>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</si>
  <si>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</si>
  <si>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</si>
  <si>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</si>
  <si>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</si>
  <si>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</si>
  <si>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</si>
  <si>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</si>
  <si>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</si>
  <si>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</si>
  <si>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</si>
  <si>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</si>
  <si>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</si>
  <si>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</si>
  <si>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</si>
  <si>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</si>
  <si>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</si>
  <si>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</si>
  <si>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</si>
  <si>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</si>
  <si>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</si>
  <si>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</si>
  <si>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</si>
  <si>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</si>
  <si>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</si>
  <si>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</si>
  <si>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</si>
  <si>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</si>
  <si>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</si>
  <si>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</si>
  <si>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</si>
  <si>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</si>
  <si>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</si>
  <si>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</si>
  <si>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</si>
  <si>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</si>
  <si>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</si>
  <si>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</si>
  <si>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</si>
  <si>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</si>
  <si>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</si>
  <si>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</si>
  <si>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</si>
  <si>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</si>
  <si>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</si>
  <si>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</si>
  <si>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</si>
  <si>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</si>
  <si>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</si>
  <si>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</si>
  <si>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</si>
  <si>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</si>
  <si>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</si>
  <si>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</si>
  <si>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</si>
  <si>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</si>
  <si>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</si>
  <si>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</si>
  <si>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</si>
  <si>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</si>
  <si>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</si>
  <si>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</si>
  <si>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</si>
  <si>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</si>
  <si>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</si>
  <si>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</si>
  <si>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</si>
  <si>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</si>
  <si>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</si>
  <si>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</si>
  <si>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</si>
  <si>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</si>
  <si>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</si>
  <si>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</si>
  <si>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</si>
  <si>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</si>
  <si>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</si>
  <si>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</si>
  <si>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</si>
  <si>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</si>
  <si>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</si>
  <si>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</si>
  <si>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</si>
  <si>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</si>
  <si>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</si>
  <si>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</si>
  <si>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</si>
  <si>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</si>
  <si>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</si>
  <si>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</si>
  <si>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</si>
  <si>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</si>
  <si>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</si>
  <si>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</si>
  <si>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</si>
  <si>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</si>
  <si>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</si>
  <si>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</si>
  <si>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</si>
  <si>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</si>
  <si>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</si>
  <si>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</si>
  <si>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</si>
  <si>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</si>
  <si>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</si>
  <si>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</si>
  <si>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</si>
  <si>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</si>
  <si>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</si>
  <si>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</si>
  <si>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</si>
  <si>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</si>
  <si>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</si>
  <si>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</si>
  <si>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</si>
  <si>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</si>
  <si>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</si>
  <si>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</si>
  <si>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</si>
  <si>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</si>
  <si>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</si>
  <si>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</si>
  <si>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</si>
  <si>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</si>
  <si>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</si>
  <si>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</si>
  <si>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</si>
  <si>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</si>
  <si>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</si>
  <si>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</si>
  <si>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</si>
  <si>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</si>
  <si>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</si>
  <si>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</si>
  <si>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</si>
  <si>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</si>
  <si>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</si>
  <si>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</si>
  <si>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</si>
  <si>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</si>
  <si>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</si>
  <si>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</si>
  <si>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</si>
  <si>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</si>
  <si>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</si>
  <si>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</si>
  <si>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</si>
  <si>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</si>
  <si>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</si>
  <si>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</si>
  <si>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</si>
  <si>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</si>
  <si>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</si>
  <si>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</si>
  <si>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</si>
  <si>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</si>
  <si>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</si>
  <si>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</si>
  <si>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</si>
  <si>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</si>
  <si>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</si>
  <si>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</si>
  <si>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</si>
  <si>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</si>
  <si>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</si>
  <si>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</si>
  <si>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</si>
  <si>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</si>
  <si>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</si>
  <si>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</si>
  <si>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</si>
  <si>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</si>
  <si>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</si>
  <si>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</si>
  <si>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</si>
  <si>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</si>
  <si>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</si>
  <si>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</si>
  <si>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</si>
  <si>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</si>
  <si>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</si>
  <si>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</si>
  <si>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</si>
  <si>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</si>
  <si>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</si>
  <si>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</si>
  <si>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</si>
  <si>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</si>
  <si>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</si>
  <si>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</si>
  <si>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</si>
  <si>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</si>
  <si>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</si>
  <si>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</si>
  <si>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</si>
  <si>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</si>
  <si>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</si>
  <si>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</si>
  <si>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</si>
  <si>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</si>
  <si>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</si>
  <si>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</si>
  <si>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</si>
  <si>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</si>
  <si>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</si>
  <si>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</si>
  <si>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</si>
  <si>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</si>
  <si>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</si>
  <si>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</si>
  <si>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</si>
  <si>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</si>
  <si>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</si>
  <si>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</si>
  <si>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</si>
  <si>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</si>
  <si>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</si>
  <si>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</si>
  <si>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</si>
  <si>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</si>
  <si>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</si>
  <si>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</si>
  <si>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</si>
  <si>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</si>
  <si>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</si>
  <si>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</si>
  <si>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</si>
  <si>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</si>
  <si>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</si>
  <si>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</si>
  <si>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</si>
  <si>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</si>
  <si>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</si>
  <si>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</si>
  <si>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</si>
  <si>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</si>
  <si>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</si>
  <si>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</si>
  <si>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</si>
  <si>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</si>
  <si>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</si>
  <si>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</si>
  <si>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</si>
  <si>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</si>
  <si>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</si>
  <si>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</si>
  <si>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</si>
  <si>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</si>
  <si>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</si>
  <si>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</si>
  <si>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</si>
  <si>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</si>
  <si>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</si>
  <si>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</si>
  <si>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</si>
  <si>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</si>
  <si>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</si>
  <si>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</si>
  <si>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</si>
  <si>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</si>
  <si>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</si>
  <si>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</si>
  <si>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</si>
  <si>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</si>
  <si>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</si>
  <si>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</si>
  <si>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</si>
  <si>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</si>
  <si>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</si>
  <si>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</si>
  <si>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</si>
  <si>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</si>
  <si>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</si>
  <si>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</si>
  <si>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</si>
  <si>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</si>
  <si>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</si>
  <si>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</si>
  <si>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</si>
  <si>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</si>
  <si>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</si>
  <si>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</si>
  <si>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</si>
  <si>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</si>
  <si>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</si>
  <si>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</si>
  <si>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</si>
  <si>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</si>
  <si>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</si>
  <si>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</si>
  <si>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</si>
  <si>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</si>
  <si>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</si>
  <si>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</si>
  <si>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</si>
  <si>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</si>
  <si>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</si>
  <si>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</si>
  <si>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</si>
  <si>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</si>
  <si>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</si>
  <si>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</si>
  <si>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</si>
  <si>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</si>
  <si>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</si>
  <si>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</si>
  <si>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</si>
  <si>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</si>
  <si>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</si>
  <si>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</si>
  <si>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</si>
  <si>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</si>
  <si>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</si>
  <si>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</si>
  <si>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</si>
  <si>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</si>
  <si>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</si>
  <si>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</si>
  <si>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</si>
  <si>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</si>
  <si>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</si>
  <si>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</si>
  <si>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</si>
  <si>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</si>
  <si>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</si>
  <si>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</si>
  <si>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</si>
  <si>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</si>
  <si>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</si>
  <si>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</si>
  <si>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</si>
  <si>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</si>
  <si>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</si>
  <si>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</si>
  <si>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</si>
  <si>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</si>
  <si>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</si>
  <si>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</si>
  <si>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</si>
  <si>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</si>
  <si>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</si>
  <si>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</si>
  <si>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</si>
  <si>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</si>
  <si>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</si>
  <si>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</si>
  <si>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</si>
  <si>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</si>
  <si>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</si>
  <si>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</si>
  <si>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</si>
  <si>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</si>
  <si>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</si>
  <si>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</si>
  <si>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</si>
  <si>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</si>
  <si>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</si>
  <si>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</si>
  <si>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</si>
  <si>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</si>
  <si>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</si>
  <si>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</si>
  <si>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</si>
  <si>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</si>
  <si>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</si>
  <si>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</si>
  <si>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</si>
  <si>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</si>
  <si>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</si>
  <si>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</si>
  <si>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</si>
  <si>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</si>
  <si>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</si>
  <si>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</si>
  <si>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</si>
  <si>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</si>
  <si>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</si>
  <si>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</si>
  <si>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</si>
  <si>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</si>
  <si>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</si>
  <si>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</si>
  <si>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</si>
  <si>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</si>
  <si>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</si>
  <si>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</si>
  <si>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</si>
  <si>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</si>
  <si>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</si>
  <si>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</si>
  <si>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</si>
  <si>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</si>
  <si>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</si>
  <si>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</si>
  <si>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</si>
  <si>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</si>
  <si>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</si>
  <si>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</si>
  <si>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</si>
  <si>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</si>
  <si>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</si>
  <si>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</si>
  <si>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</si>
  <si>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</si>
  <si>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</si>
  <si>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</si>
  <si>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</si>
  <si>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</si>
  <si>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</si>
  <si>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</si>
  <si>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</si>
  <si>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</si>
  <si>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</si>
  <si>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</si>
  <si>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</si>
  <si>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</si>
  <si>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</si>
  <si>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</si>
  <si>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</si>
  <si>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</si>
  <si>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</si>
  <si>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</si>
  <si>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</si>
  <si>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</si>
  <si>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</si>
  <si>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</si>
  <si>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</si>
  <si>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</si>
  <si>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</si>
  <si>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</si>
  <si>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</si>
  <si>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</si>
  <si>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</si>
  <si>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</si>
  <si>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</si>
  <si>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</si>
  <si>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</si>
  <si>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</si>
  <si>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</si>
  <si>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</si>
  <si>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</si>
  <si>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</si>
  <si>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</si>
  <si>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</si>
  <si>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</si>
  <si>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</si>
  <si>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</si>
  <si>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</si>
  <si>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</si>
  <si>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</si>
  <si>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</si>
  <si>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</si>
  <si>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</si>
  <si>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</si>
  <si>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</si>
  <si>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</si>
  <si>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</si>
  <si>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</si>
  <si>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</si>
  <si>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</si>
  <si>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</si>
  <si>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</si>
  <si>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</si>
  <si>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</si>
  <si>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</si>
  <si>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</si>
  <si>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</si>
  <si>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</si>
  <si>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</si>
  <si>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</si>
  <si>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</si>
  <si>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</si>
  <si>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</si>
  <si>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</si>
  <si>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</si>
  <si>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</si>
  <si>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</si>
  <si>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</si>
  <si>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</si>
  <si>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</si>
  <si>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</si>
  <si>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</si>
  <si>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</si>
  <si>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</si>
  <si>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</si>
  <si>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</si>
  <si>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</si>
  <si>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</si>
  <si>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</si>
  <si>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</si>
  <si>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</si>
  <si>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</si>
  <si>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</si>
  <si>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</si>
  <si>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</si>
  <si>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</si>
  <si>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</si>
  <si>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</si>
  <si>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</si>
  <si>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</si>
  <si>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</si>
  <si>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</si>
  <si>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</si>
  <si>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</si>
  <si>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</si>
  <si>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</si>
  <si>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</si>
  <si>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</si>
  <si>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</si>
  <si>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</si>
  <si>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</si>
  <si>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</si>
  <si>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</si>
  <si>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</si>
  <si>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</si>
  <si>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</si>
  <si>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</si>
  <si>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</si>
  <si>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</si>
  <si>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</si>
  <si>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</si>
  <si>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</si>
  <si>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</si>
  <si>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</si>
  <si>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</si>
  <si>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</si>
  <si>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</si>
  <si>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</si>
  <si>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</si>
  <si>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</si>
  <si>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</si>
  <si>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</si>
  <si>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</si>
  <si>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</si>
  <si>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</si>
  <si>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</si>
  <si>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</si>
  <si>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</si>
  <si>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</si>
  <si>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</si>
  <si>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</si>
  <si>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</si>
  <si>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</si>
  <si>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</si>
  <si>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</si>
  <si>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</si>
  <si>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</si>
  <si>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</si>
  <si>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</si>
  <si>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</si>
  <si>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</si>
  <si>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</si>
  <si>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</si>
  <si>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</si>
  <si>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</si>
  <si>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</si>
  <si>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</si>
  <si>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</si>
  <si>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</si>
  <si>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</si>
  <si>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</si>
  <si>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</si>
  <si>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</si>
  <si>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</si>
  <si>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</si>
  <si>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</si>
  <si>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</si>
  <si>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</si>
  <si>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</si>
  <si>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</si>
  <si>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</si>
  <si>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</si>
  <si>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</si>
  <si>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</si>
  <si>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</si>
  <si>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</si>
  <si>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</si>
  <si>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</si>
  <si>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</si>
  <si>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</si>
  <si>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</si>
  <si>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</si>
  <si>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</si>
  <si>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</si>
  <si>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</si>
  <si>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</si>
  <si>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</si>
  <si>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</si>
  <si>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</si>
  <si>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</si>
  <si>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</si>
  <si>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</si>
  <si>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</si>
  <si>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</si>
  <si>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</si>
  <si>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</si>
  <si>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</si>
  <si>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</si>
  <si>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</si>
  <si>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</si>
  <si>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</si>
  <si>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</si>
  <si>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</si>
  <si>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</si>
  <si>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</si>
  <si>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</si>
  <si>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</si>
  <si>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</si>
  <si>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</si>
  <si>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</si>
  <si>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</si>
  <si>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</si>
  <si>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</si>
  <si>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</si>
  <si>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</si>
  <si>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</si>
  <si>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</si>
  <si>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</si>
  <si>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</si>
  <si>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</si>
  <si>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</si>
  <si>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</si>
  <si>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</si>
  <si>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</si>
  <si>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</si>
  <si>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</si>
  <si>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</si>
  <si>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</si>
  <si>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</si>
  <si>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</si>
  <si>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</si>
  <si>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</si>
  <si>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</si>
  <si>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</si>
  <si>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</si>
  <si>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</si>
  <si>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</si>
  <si>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</si>
  <si>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</si>
  <si>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</si>
  <si>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</si>
  <si>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</si>
  <si>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</si>
  <si>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</si>
  <si>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</si>
  <si>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</si>
  <si>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</si>
  <si>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</si>
  <si>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</si>
  <si>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</si>
  <si>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</si>
  <si>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</si>
  <si>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</si>
  <si>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</si>
  <si>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</si>
  <si>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</si>
  <si>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</si>
  <si>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</si>
  <si>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</si>
  <si>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</si>
  <si>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</si>
  <si>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</si>
  <si>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</si>
  <si>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</si>
  <si>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</si>
  <si>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</si>
  <si>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</si>
  <si>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</si>
  <si>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</si>
  <si>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</si>
  <si>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</si>
  <si>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</si>
  <si>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</si>
  <si>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</si>
  <si>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</si>
  <si>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</si>
  <si>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</si>
  <si>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</si>
  <si>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</si>
  <si>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</si>
  <si>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</si>
  <si>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</si>
  <si>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</si>
  <si>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</si>
  <si>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</si>
  <si>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</si>
  <si>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</si>
  <si>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</si>
  <si>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</si>
  <si>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</si>
  <si>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</si>
  <si>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</si>
  <si>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</si>
  <si>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</si>
  <si>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</si>
  <si>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</si>
  <si>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</si>
  <si>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</si>
  <si>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</si>
  <si>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</si>
  <si>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</si>
  <si>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</si>
  <si>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</si>
  <si>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</si>
  <si>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</si>
  <si>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</si>
  <si>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</si>
  <si>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</si>
  <si>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</si>
  <si>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</si>
  <si>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</si>
  <si>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</si>
  <si>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</si>
  <si>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</si>
  <si>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</si>
  <si>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</si>
  <si>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</si>
  <si>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</si>
  <si>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</si>
  <si>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</si>
  <si>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</si>
  <si>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</si>
  <si>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</si>
  <si>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</si>
  <si>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</si>
  <si>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</si>
  <si>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</si>
  <si>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</si>
  <si>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</si>
  <si>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</si>
  <si>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</si>
  <si>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</si>
  <si>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</si>
  <si>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</si>
  <si>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</si>
  <si>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</si>
  <si>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</si>
  <si>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</si>
  <si>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</si>
  <si>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</si>
  <si>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</si>
  <si>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</si>
  <si>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</si>
  <si>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</si>
  <si>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</si>
  <si>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</si>
  <si>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</si>
  <si>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</si>
  <si>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</si>
  <si>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</si>
  <si>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</si>
  <si>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</si>
  <si>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</si>
  <si>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</si>
  <si>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</si>
  <si>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</si>
  <si>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</si>
  <si>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</si>
  <si>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</si>
  <si>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</si>
  <si>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</si>
  <si>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</si>
  <si>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</si>
  <si>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</si>
  <si>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</si>
  <si>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</si>
  <si>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</si>
  <si>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</si>
  <si>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</si>
  <si>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</si>
  <si>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</si>
  <si>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</si>
  <si>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</si>
  <si>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</si>
  <si>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</si>
  <si>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</si>
  <si>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</si>
  <si>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</si>
  <si>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</si>
  <si>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</si>
  <si>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</si>
  <si>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</si>
  <si>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</si>
  <si>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</si>
  <si>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</si>
  <si>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</si>
  <si>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</si>
  <si>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</si>
  <si>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</si>
  <si>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</si>
  <si>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</si>
  <si>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</si>
  <si>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</si>
  <si>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</si>
  <si>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</si>
  <si>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</si>
  <si>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</si>
  <si>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</si>
  <si>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</si>
  <si>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</si>
  <si>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</si>
  <si>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</si>
  <si>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</si>
  <si>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</si>
  <si>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</si>
  <si>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</si>
  <si>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</si>
  <si>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</si>
  <si>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</si>
  <si>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</si>
  <si>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</si>
  <si>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</si>
  <si>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</si>
  <si>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</si>
  <si>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</si>
  <si>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</si>
  <si>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</si>
  <si>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</si>
  <si>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</si>
  <si>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</si>
  <si>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</si>
  <si>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</si>
  <si>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</si>
  <si>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</si>
  <si>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</si>
  <si>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</si>
  <si>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</si>
  <si>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</si>
  <si>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</si>
  <si>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</si>
  <si>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</si>
  <si>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</si>
  <si>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</si>
  <si>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</si>
  <si>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</si>
  <si>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</si>
  <si>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</si>
  <si>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</si>
  <si>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</si>
  <si>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</si>
  <si>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</si>
  <si>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</si>
  <si>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</si>
  <si>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</si>
  <si>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</si>
  <si>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</si>
  <si>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</si>
  <si>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</si>
  <si>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</si>
  <si>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</si>
  <si>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</si>
  <si>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</si>
  <si>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</si>
  <si>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</si>
  <si>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</si>
  <si>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</si>
  <si>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</si>
  <si>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</si>
  <si>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</si>
  <si>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</si>
  <si>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</si>
  <si>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</si>
  <si>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</si>
  <si>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</si>
  <si>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</si>
  <si>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</si>
  <si>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</si>
  <si>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</si>
  <si>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</si>
  <si>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</si>
  <si>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</si>
  <si>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</si>
  <si>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</si>
  <si>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</si>
  <si>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</si>
  <si>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</si>
  <si>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</si>
  <si>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</si>
  <si>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</si>
  <si>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</si>
  <si>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</si>
  <si>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</si>
  <si>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</si>
  <si>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</si>
  <si>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</si>
  <si>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</si>
  <si>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</si>
  <si>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</si>
  <si>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</si>
  <si>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</si>
  <si>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</si>
  <si>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</si>
  <si>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</si>
  <si>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</si>
  <si>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</si>
  <si>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</si>
  <si>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</si>
  <si>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</si>
  <si>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</si>
  <si>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</si>
  <si>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</si>
  <si>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</si>
  <si>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</si>
  <si>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</si>
  <si>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</si>
  <si>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</si>
  <si>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</si>
  <si>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</si>
  <si>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</si>
  <si>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</si>
  <si>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</si>
  <si>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</si>
  <si>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</si>
  <si>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</si>
  <si>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</si>
  <si>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</si>
  <si>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</si>
  <si>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</si>
  <si>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</si>
  <si>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</si>
  <si>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</si>
  <si>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</si>
  <si>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</si>
  <si>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</si>
  <si>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</si>
  <si>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</si>
  <si>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</si>
  <si>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</si>
  <si>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</si>
  <si>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</si>
  <si>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</si>
  <si>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</si>
  <si>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</si>
  <si>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</si>
  <si>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</si>
  <si>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</si>
  <si>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</si>
  <si>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</si>
  <si>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</si>
  <si>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</si>
  <si>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</si>
  <si>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</si>
  <si>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</si>
  <si>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</si>
  <si>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</si>
  <si>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</si>
  <si>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</si>
  <si>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</si>
  <si>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</si>
  <si>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</si>
  <si>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</si>
  <si>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</si>
  <si>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</si>
  <si>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</si>
  <si>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</si>
  <si>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</si>
  <si>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</si>
  <si>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</si>
  <si>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</si>
  <si>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</si>
  <si>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</si>
  <si>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</si>
  <si>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</si>
  <si>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</si>
  <si>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</si>
  <si>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</si>
  <si>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</si>
  <si>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</si>
  <si>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</si>
  <si>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</si>
  <si>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</si>
  <si>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</si>
  <si>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</si>
  <si>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</si>
  <si>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</si>
  <si>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</si>
  <si>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</si>
  <si>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</si>
  <si>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</si>
  <si>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</si>
  <si>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</si>
  <si>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</si>
  <si>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</si>
  <si>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</si>
  <si>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</si>
  <si>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</si>
  <si>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</si>
  <si>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</si>
  <si>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</si>
  <si>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</si>
  <si>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</si>
  <si>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</si>
  <si>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</si>
  <si>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</si>
  <si>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</si>
  <si>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</si>
  <si>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</si>
  <si>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</si>
  <si>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</si>
  <si>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</si>
  <si>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</si>
  <si>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</si>
  <si>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</si>
  <si>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</si>
  <si>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</si>
  <si>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</si>
  <si>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</si>
  <si>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</si>
  <si>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</si>
  <si>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</si>
  <si>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</si>
  <si>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</si>
  <si>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</si>
  <si>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</si>
  <si>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</si>
  <si>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</si>
  <si>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</si>
  <si>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</si>
  <si>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</si>
  <si>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</si>
  <si>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</si>
  <si>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</si>
  <si>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</si>
  <si>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</si>
  <si>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</si>
  <si>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</si>
  <si>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</si>
  <si>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</si>
  <si>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</si>
  <si>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</si>
  <si>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</si>
  <si>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</si>
  <si>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</si>
  <si>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</si>
  <si>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</si>
  <si>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</si>
  <si>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</si>
  <si>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</si>
  <si>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</si>
  <si>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</si>
  <si>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</si>
  <si>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</si>
  <si>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</si>
  <si>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</si>
  <si>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</si>
  <si>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</si>
  <si>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</si>
  <si>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</si>
  <si>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</si>
  <si>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</si>
  <si>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</si>
  <si>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</si>
  <si>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</si>
  <si>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</si>
  <si>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</si>
  <si>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</si>
  <si>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</si>
  <si>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</si>
  <si>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</si>
  <si>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</si>
  <si>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</si>
  <si>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</si>
  <si>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</si>
  <si>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</si>
  <si>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</si>
  <si>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</si>
  <si>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</si>
  <si>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</si>
  <si>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</si>
  <si>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</si>
  <si>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</si>
  <si>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</si>
  <si>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</si>
  <si>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</si>
  <si>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</si>
  <si>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</si>
  <si>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</si>
  <si>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</si>
  <si>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</si>
  <si>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</si>
  <si>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</si>
  <si>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</si>
  <si>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</si>
  <si>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</si>
  <si>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</si>
  <si>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</si>
  <si>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</si>
  <si>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</si>
  <si>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</si>
  <si>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</si>
  <si>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</si>
  <si>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</si>
  <si>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</si>
  <si>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</si>
  <si>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</si>
  <si>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</si>
  <si>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</si>
  <si>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</si>
  <si>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</si>
  <si>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</si>
  <si>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</si>
  <si>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</si>
  <si>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</si>
  <si>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</si>
  <si>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</si>
  <si>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</si>
  <si>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</si>
  <si>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</si>
  <si>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</si>
  <si>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</si>
  <si>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</si>
  <si>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</si>
  <si>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</si>
  <si>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</si>
  <si>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</si>
  <si>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</si>
  <si>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</si>
  <si>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</si>
  <si>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</si>
  <si>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</si>
  <si>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</si>
  <si>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</si>
  <si>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</si>
  <si>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</si>
  <si>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</si>
  <si>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</si>
  <si>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</si>
  <si>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</si>
  <si>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</si>
  <si>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</si>
  <si>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</si>
  <si>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</si>
  <si>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</si>
  <si>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</si>
  <si>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</si>
  <si>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</si>
  <si>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</si>
  <si>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</si>
  <si>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</si>
  <si>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</si>
  <si>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</si>
  <si>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</si>
  <si>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</si>
  <si>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</si>
  <si>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</si>
  <si>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</si>
  <si>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</si>
  <si>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</si>
  <si>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</si>
  <si>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</si>
  <si>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</si>
  <si>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</si>
  <si>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</si>
  <si>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</si>
  <si>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</si>
  <si>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</si>
  <si>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</si>
  <si>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</si>
  <si>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</si>
  <si>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</si>
  <si>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</si>
  <si>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</si>
  <si>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</si>
  <si>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</si>
  <si>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</si>
  <si>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</si>
  <si>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</si>
  <si>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</si>
  <si>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</si>
  <si>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</si>
  <si>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</si>
  <si>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</si>
  <si>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</si>
  <si>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</si>
  <si>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</si>
  <si>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</si>
  <si>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</si>
  <si>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</si>
  <si>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</si>
  <si>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</si>
  <si>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</si>
  <si>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</si>
  <si>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</si>
  <si>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</si>
  <si>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</si>
  <si>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</si>
  <si>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</si>
  <si>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</si>
  <si>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</si>
  <si>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</si>
  <si>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</si>
  <si>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</si>
  <si>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</si>
  <si>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</si>
  <si>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</si>
  <si>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</si>
  <si>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</si>
  <si>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</si>
  <si>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</si>
  <si>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</si>
  <si>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</si>
  <si>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</si>
  <si>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</si>
  <si>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</si>
  <si>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</si>
  <si>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</si>
  <si>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</si>
  <si>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</si>
  <si>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</si>
  <si>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</si>
  <si>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</si>
  <si>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</si>
  <si>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</si>
  <si>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</si>
  <si>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</si>
  <si>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</si>
  <si>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</si>
  <si>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</si>
  <si>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</si>
  <si>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</si>
  <si>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</si>
  <si>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</si>
  <si>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</si>
  <si>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</si>
  <si>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</si>
  <si>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</si>
  <si>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</si>
  <si>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</si>
  <si>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</si>
  <si>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</si>
  <si>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</si>
  <si>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</si>
  <si>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</si>
  <si>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</si>
  <si>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</si>
  <si>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</si>
  <si>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</si>
  <si>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</si>
  <si>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</si>
  <si>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</si>
  <si>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</si>
  <si>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</si>
  <si>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</si>
  <si>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</si>
  <si>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</si>
  <si>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</si>
  <si>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</si>
  <si>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</si>
  <si>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</si>
  <si>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</si>
  <si>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</si>
  <si>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</si>
  <si>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</si>
  <si>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</si>
  <si>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</si>
  <si>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</si>
  <si>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</si>
  <si>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</si>
  <si>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</si>
  <si>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</si>
  <si>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</si>
  <si>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</si>
  <si>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</si>
  <si>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</si>
  <si>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</si>
  <si>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</si>
  <si>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</si>
  <si>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</si>
  <si>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</si>
  <si>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</si>
  <si>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</si>
  <si>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</si>
  <si>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</si>
  <si>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</si>
  <si>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</si>
  <si>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</si>
  <si>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</si>
  <si>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</si>
  <si>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</si>
  <si>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</si>
  <si>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</si>
  <si>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</si>
  <si>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</si>
  <si>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</si>
  <si>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</si>
  <si>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</si>
  <si>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</si>
  <si>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</si>
  <si>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</si>
  <si>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</si>
  <si>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</si>
  <si>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</si>
  <si>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</si>
  <si>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</si>
  <si>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</si>
  <si>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</si>
  <si>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</si>
  <si>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</si>
  <si>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</si>
  <si>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</si>
  <si>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</si>
  <si>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</si>
  <si>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</si>
  <si>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</si>
  <si>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</si>
  <si>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</si>
  <si>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</si>
  <si>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</si>
  <si>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</si>
  <si>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</si>
  <si>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</si>
  <si>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</si>
  <si>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</si>
  <si>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</si>
  <si>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</si>
  <si>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</si>
  <si>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</si>
  <si>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</si>
  <si>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</si>
  <si>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</si>
  <si>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</si>
  <si>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</si>
  <si>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</si>
  <si>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</si>
  <si>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</si>
  <si>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</si>
  <si>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</si>
  <si>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</si>
  <si>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</si>
  <si>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</si>
  <si>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</si>
  <si>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</si>
  <si>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</si>
  <si>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</si>
  <si>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</si>
  <si>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</si>
  <si>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</si>
  <si>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</si>
  <si>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</si>
  <si>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</si>
  <si>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</si>
  <si>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</si>
  <si>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</si>
  <si>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</si>
  <si>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</si>
  <si>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</si>
  <si>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</si>
  <si>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</si>
  <si>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</si>
  <si>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</si>
  <si>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</si>
  <si>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</si>
  <si>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</si>
  <si>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</si>
  <si>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</si>
  <si>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</si>
  <si>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</si>
  <si>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</si>
  <si>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</si>
  <si>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</si>
  <si>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</si>
  <si>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</si>
  <si>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</si>
  <si>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</si>
  <si>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</si>
  <si>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</si>
  <si>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</si>
  <si>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</si>
  <si>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</si>
  <si>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</si>
  <si>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</si>
  <si>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</si>
  <si>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</si>
  <si>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</si>
  <si>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</si>
  <si>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</si>
  <si>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</si>
  <si>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</si>
  <si>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</si>
  <si>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</si>
  <si>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</si>
  <si>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</si>
  <si>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</si>
  <si>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</si>
  <si>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</si>
  <si>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</si>
  <si>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</si>
  <si>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</si>
  <si>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</si>
  <si>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</si>
  <si>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</si>
  <si>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</si>
  <si>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</si>
  <si>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</si>
  <si>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</si>
  <si>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</si>
  <si>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</si>
  <si>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</si>
  <si>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</si>
  <si>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</si>
  <si>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</si>
  <si>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</si>
  <si>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</si>
  <si>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</si>
  <si>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</si>
  <si>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</si>
  <si>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</si>
  <si>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</si>
  <si>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</si>
  <si>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</si>
  <si>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</si>
  <si>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</si>
  <si>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</si>
  <si>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</si>
  <si>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</si>
  <si>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</si>
  <si>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</si>
  <si>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</si>
  <si>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</si>
  <si>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</si>
  <si>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</si>
  <si>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</si>
  <si>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</si>
  <si>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</si>
  <si>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</si>
  <si>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</si>
  <si>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</si>
  <si>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</si>
  <si>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</si>
  <si>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</si>
  <si>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</si>
  <si>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</si>
  <si>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</si>
  <si>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</si>
  <si>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</si>
  <si>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</si>
  <si>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</si>
  <si>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</si>
  <si>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</si>
  <si>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</si>
  <si>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</si>
  <si>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</si>
  <si>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</si>
  <si>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</si>
  <si>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</si>
  <si>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</si>
  <si>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</si>
  <si>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</si>
  <si>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</si>
  <si>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</si>
  <si>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</si>
  <si>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</si>
  <si>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</si>
  <si>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</si>
  <si>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</si>
  <si>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</si>
  <si>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</si>
  <si>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</si>
  <si>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</si>
  <si>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</si>
  <si>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</si>
  <si>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</si>
  <si>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</si>
  <si>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</si>
  <si>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</si>
  <si>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</si>
  <si>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</si>
  <si>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</si>
  <si>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</si>
  <si>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</si>
  <si>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</si>
  <si>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</si>
  <si>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</si>
  <si>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</si>
  <si>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</si>
  <si>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</si>
  <si>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</si>
  <si>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</si>
  <si>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</si>
  <si>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</si>
  <si>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</si>
  <si>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</si>
  <si>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</si>
  <si>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</si>
  <si>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</si>
  <si>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</si>
  <si>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</si>
  <si>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</si>
  <si>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</si>
  <si>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</si>
  <si>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</si>
  <si>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</si>
  <si>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</si>
  <si>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</si>
  <si>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</si>
  <si>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</si>
  <si>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</si>
  <si>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</si>
  <si>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</si>
  <si>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</si>
  <si>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</si>
  <si>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</si>
  <si>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</si>
  <si>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</si>
  <si>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</si>
  <si>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</si>
  <si>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</si>
  <si>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</si>
  <si>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</si>
  <si>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</si>
  <si>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</si>
  <si>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</si>
  <si>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</si>
  <si>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</si>
  <si>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</si>
  <si>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</si>
  <si>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</si>
  <si>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</si>
  <si>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</si>
  <si>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</si>
  <si>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</si>
  <si>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</si>
  <si>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</si>
  <si>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</si>
  <si>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</si>
  <si>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</si>
  <si>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</si>
  <si>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</si>
  <si>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</si>
  <si>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</si>
  <si>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</si>
  <si>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</si>
  <si>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</si>
  <si>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</si>
  <si>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</si>
  <si>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</si>
  <si>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</si>
  <si>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</si>
  <si>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</si>
  <si>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</si>
  <si>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</si>
  <si>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</si>
  <si>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</si>
  <si>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</si>
  <si>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</si>
  <si>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</si>
  <si>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</si>
  <si>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</si>
  <si>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</si>
  <si>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</si>
  <si>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</si>
  <si>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</si>
  <si>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</si>
  <si>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</si>
  <si>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</si>
  <si>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</si>
  <si>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</si>
  <si>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</si>
  <si>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</si>
  <si>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</si>
  <si>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</si>
  <si>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</si>
  <si>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</si>
  <si>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</si>
  <si>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</si>
  <si>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</si>
  <si>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</si>
  <si>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</si>
  <si>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</si>
  <si>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</si>
  <si>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</si>
  <si>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</si>
  <si>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</si>
  <si>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</si>
  <si>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</si>
  <si>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</si>
  <si>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</si>
  <si>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</si>
  <si>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</si>
  <si>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</si>
  <si>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</si>
  <si>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</si>
  <si>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</si>
  <si>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</si>
  <si>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</si>
  <si>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</si>
  <si>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</si>
  <si>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</si>
  <si>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</si>
  <si>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</si>
  <si>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</si>
  <si>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</si>
  <si>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</si>
  <si>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</si>
  <si>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</si>
  <si>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</si>
  <si>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</si>
  <si>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</si>
  <si>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</si>
  <si>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</si>
  <si>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</si>
  <si>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</si>
  <si>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</si>
  <si>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</si>
  <si>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</si>
  <si>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</si>
  <si>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</si>
  <si>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</si>
  <si>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</si>
  <si>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</si>
  <si>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</si>
  <si>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</si>
  <si>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</si>
  <si>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</si>
  <si>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</si>
  <si>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</si>
  <si>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</si>
  <si>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</si>
  <si>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</si>
  <si>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</si>
  <si>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</si>
  <si>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</si>
  <si>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</si>
  <si>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</si>
  <si>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</si>
  <si>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</si>
  <si>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</si>
  <si>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</si>
  <si>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</si>
  <si>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</si>
  <si>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</si>
  <si>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</si>
  <si>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</si>
  <si>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</si>
  <si>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</si>
  <si>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</si>
  <si>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</si>
  <si>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</si>
  <si>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</si>
  <si>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</si>
  <si>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</si>
  <si>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</si>
  <si>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</si>
  <si>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</si>
  <si>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</si>
  <si>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</si>
  <si>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</si>
  <si>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</si>
  <si>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</si>
  <si>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</si>
  <si>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</si>
  <si>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</si>
  <si>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</si>
  <si>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</si>
  <si>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</si>
  <si>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</si>
  <si>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</si>
  <si>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</si>
  <si>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</si>
  <si>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</si>
  <si>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</si>
  <si>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</si>
  <si>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</si>
  <si>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</si>
  <si>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</si>
  <si>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</si>
  <si>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</si>
  <si>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</si>
  <si>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</si>
  <si>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</si>
  <si>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</si>
  <si>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</si>
  <si>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</si>
  <si>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</si>
  <si>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</si>
  <si>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</si>
  <si>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</si>
  <si>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</si>
  <si>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</si>
  <si>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</si>
  <si>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</si>
  <si>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</si>
  <si>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</si>
  <si>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</si>
  <si>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</si>
  <si>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</si>
  <si>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</si>
  <si>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</si>
  <si>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</si>
  <si>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</si>
  <si>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</si>
  <si>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</si>
  <si>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</si>
  <si>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</si>
  <si>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</si>
  <si>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</si>
  <si>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</si>
  <si>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</si>
  <si>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</si>
  <si>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</si>
  <si>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</si>
  <si>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</si>
  <si>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</si>
  <si>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</si>
  <si>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</si>
  <si>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</si>
  <si>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</si>
  <si>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</si>
  <si>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</si>
  <si>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</si>
  <si>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</si>
  <si>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</si>
  <si>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</si>
  <si>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</si>
  <si>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</si>
  <si>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</si>
  <si>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</si>
  <si>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</si>
  <si>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</si>
  <si>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</si>
  <si>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</si>
  <si>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</si>
  <si>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</si>
  <si>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</si>
  <si>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</si>
  <si>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</si>
  <si>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</si>
  <si>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</si>
  <si>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</si>
  <si>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</si>
  <si>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</si>
  <si>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</si>
  <si>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</si>
  <si>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</si>
  <si>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</si>
  <si>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</si>
  <si>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</si>
  <si>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</si>
  <si>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</si>
  <si>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</si>
  <si>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</si>
  <si>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</si>
  <si>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</si>
  <si>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</si>
  <si>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</si>
  <si>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</si>
  <si>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</si>
  <si>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</si>
  <si>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</si>
  <si>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</si>
  <si>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</si>
  <si>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</si>
  <si>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</si>
  <si>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</si>
  <si>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</si>
  <si>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</si>
  <si>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</si>
  <si>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</si>
  <si>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</si>
  <si>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</si>
  <si>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</si>
  <si>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</si>
  <si>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</si>
  <si>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</si>
  <si>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</si>
  <si>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</si>
  <si>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</si>
  <si>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</si>
  <si>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</si>
  <si>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</si>
  <si>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</si>
  <si>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</si>
  <si>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</si>
  <si>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</si>
  <si>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</si>
  <si>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</si>
  <si>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</si>
  <si>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</si>
  <si>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</si>
  <si>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</si>
  <si>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</si>
  <si>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</si>
  <si>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</si>
  <si>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</si>
  <si>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</si>
  <si>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</si>
  <si>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</si>
  <si>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</si>
  <si>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</si>
  <si>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</si>
  <si>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</si>
  <si>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</si>
  <si>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</si>
  <si>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</si>
  <si>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</si>
  <si>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</si>
  <si>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</si>
  <si>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</si>
  <si>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</si>
  <si>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</si>
  <si>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</si>
  <si>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</si>
  <si>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</si>
  <si>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</si>
  <si>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</si>
  <si>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</si>
  <si>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</si>
  <si>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</si>
  <si>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</si>
  <si>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</si>
  <si>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</si>
  <si>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</si>
  <si>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</si>
  <si>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</si>
  <si>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</si>
  <si>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</si>
  <si>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</si>
  <si>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</si>
  <si>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</si>
  <si>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</si>
  <si>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</si>
  <si>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</si>
  <si>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</si>
  <si>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</si>
  <si>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</si>
  <si>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</si>
  <si>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</si>
  <si>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</si>
  <si>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</si>
  <si>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</si>
  <si>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</si>
  <si>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</si>
  <si>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</si>
  <si>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</si>
  <si>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</si>
  <si>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</si>
  <si>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</si>
  <si>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</si>
  <si>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</si>
  <si>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</si>
  <si>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</si>
  <si>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</si>
  <si>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</si>
  <si>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</si>
  <si>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</si>
  <si>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</si>
  <si>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</si>
  <si>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</si>
  <si>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</si>
  <si>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</si>
  <si>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</si>
  <si>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</si>
  <si>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</si>
  <si>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</si>
  <si>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</si>
  <si>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</si>
  <si>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</si>
  <si>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</si>
  <si>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</si>
  <si>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</si>
  <si>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</si>
  <si>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</si>
  <si>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</si>
  <si>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</si>
  <si>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</si>
  <si>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</si>
  <si>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</si>
  <si>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</si>
  <si>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</si>
  <si>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</si>
  <si>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</si>
  <si>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</si>
  <si>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</si>
  <si>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</si>
  <si>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</si>
  <si>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</si>
  <si>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</si>
  <si>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</si>
  <si>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</si>
  <si>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</si>
  <si>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</si>
  <si>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</si>
  <si>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</si>
  <si>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</si>
  <si>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</si>
  <si>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</si>
  <si>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</si>
  <si>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</si>
  <si>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</si>
  <si>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</si>
  <si>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</si>
  <si>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</si>
  <si>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</si>
  <si>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</si>
  <si>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</si>
  <si>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</si>
  <si>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</si>
  <si>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</si>
  <si>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</si>
  <si>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</si>
  <si>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</si>
  <si>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</si>
  <si>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</si>
  <si>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</si>
  <si>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</si>
  <si>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</si>
  <si>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</si>
  <si>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</si>
  <si>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</si>
  <si>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</si>
  <si>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</si>
  <si>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</si>
  <si>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</si>
  <si>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</si>
  <si>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</si>
  <si>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</si>
  <si>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</si>
  <si>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</si>
  <si>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</si>
  <si>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</si>
  <si>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</si>
  <si>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</si>
  <si>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</si>
  <si>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</si>
  <si>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</si>
  <si>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</si>
  <si>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</si>
  <si>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</si>
  <si>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</si>
  <si>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</si>
  <si>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</si>
  <si>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</si>
  <si>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</si>
  <si>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</si>
  <si>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</si>
  <si>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</si>
  <si>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</si>
  <si>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</si>
  <si>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</si>
  <si>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</si>
  <si>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</si>
  <si>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</si>
  <si>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</si>
  <si>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</si>
  <si>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</si>
  <si>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</si>
  <si>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</si>
  <si>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</si>
  <si>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</si>
  <si>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</si>
  <si>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</si>
  <si>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</si>
  <si>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</si>
  <si>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</si>
  <si>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</si>
  <si>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</si>
  <si>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</si>
  <si>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</si>
  <si>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</si>
  <si>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</si>
  <si>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</si>
  <si>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</si>
  <si>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</si>
  <si>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</si>
  <si>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</si>
  <si>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</si>
  <si>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</si>
  <si>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</si>
  <si>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</si>
  <si>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</si>
  <si>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</si>
  <si>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</si>
  <si>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</si>
  <si>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</si>
  <si>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</si>
  <si>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</si>
  <si>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</si>
  <si>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</si>
  <si>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</si>
  <si>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</si>
  <si>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</si>
  <si>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</si>
  <si>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</si>
  <si>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</si>
  <si>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</si>
  <si>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</si>
  <si>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</si>
  <si>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</si>
  <si>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</si>
  <si>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</si>
  <si>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</si>
  <si>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</si>
  <si>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</si>
  <si>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</si>
  <si>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</si>
  <si>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</si>
  <si>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</si>
  <si>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</si>
  <si>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</si>
  <si>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</si>
  <si>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</si>
  <si>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</si>
  <si>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</si>
  <si>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</si>
  <si>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</si>
  <si>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</si>
  <si>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</si>
  <si>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</si>
  <si>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</si>
  <si>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</si>
  <si>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</si>
  <si>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</si>
  <si>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</si>
  <si>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</si>
  <si>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</si>
  <si>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</si>
  <si>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</si>
  <si>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</si>
  <si>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</si>
  <si>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</si>
  <si>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</si>
  <si>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</si>
  <si>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</si>
  <si>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</si>
  <si>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</si>
  <si>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</si>
  <si>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</si>
  <si>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</si>
  <si>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</si>
  <si>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</si>
  <si>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</si>
  <si>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</si>
  <si>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</si>
  <si>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</si>
  <si>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</si>
  <si>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</si>
  <si>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</si>
  <si>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</si>
  <si>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</si>
  <si>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</si>
  <si>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</si>
  <si>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</si>
  <si>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</si>
  <si>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</si>
  <si>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</si>
  <si>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</si>
  <si>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</si>
  <si>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</si>
  <si>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</si>
  <si>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</si>
  <si>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</si>
  <si>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</si>
  <si>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</si>
  <si>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</si>
  <si>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</si>
  <si>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</si>
  <si>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</si>
  <si>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</si>
  <si>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</si>
  <si>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</si>
  <si>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</si>
  <si>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</si>
  <si>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</si>
  <si>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</si>
  <si>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</si>
  <si>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</si>
  <si>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</si>
  <si>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</si>
  <si>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</si>
  <si>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</si>
  <si>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</si>
  <si>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</si>
  <si>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</si>
  <si>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</si>
  <si>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</si>
  <si>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</si>
  <si>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</si>
  <si>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</si>
  <si>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</si>
  <si>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</si>
  <si>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</si>
  <si>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</si>
  <si>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</si>
  <si>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</si>
  <si>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</si>
  <si>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</si>
  <si>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</si>
  <si>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</si>
  <si>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</si>
  <si>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</si>
  <si>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</si>
  <si>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</si>
  <si>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</si>
  <si>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</si>
  <si>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</si>
  <si>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</si>
  <si>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</si>
  <si>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</si>
  <si>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</si>
  <si>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</si>
  <si>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</si>
  <si>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</si>
  <si>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</si>
  <si>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</si>
  <si>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</si>
  <si>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</si>
  <si>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</si>
  <si>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</si>
  <si>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</si>
  <si>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</si>
  <si>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</si>
  <si>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</si>
  <si>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</si>
  <si>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</si>
  <si>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</si>
  <si>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</si>
  <si>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</si>
  <si>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</si>
  <si>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</si>
  <si>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</si>
  <si>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</si>
  <si>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</si>
  <si>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</si>
  <si>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</si>
  <si>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</si>
  <si>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</si>
  <si>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</si>
  <si>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</si>
  <si>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</si>
  <si>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</si>
  <si>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</si>
  <si>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</si>
  <si>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</si>
  <si>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</si>
  <si>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</si>
  <si>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</si>
  <si>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</si>
  <si>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</si>
  <si>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</si>
  <si>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</si>
  <si>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</si>
  <si>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</si>
  <si>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</si>
  <si>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</si>
  <si>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</si>
  <si>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</si>
  <si>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</si>
  <si>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</si>
  <si>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</si>
  <si>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</si>
  <si>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</si>
  <si>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</si>
  <si>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</si>
  <si>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</si>
  <si>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</si>
  <si>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</si>
  <si>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</si>
  <si>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</si>
  <si>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</si>
  <si>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</si>
  <si>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</si>
  <si>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</si>
  <si>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</si>
  <si>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</si>
  <si>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</si>
  <si>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</si>
  <si>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</si>
  <si>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</si>
  <si>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</si>
  <si>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</si>
  <si>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</si>
  <si>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</si>
  <si>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</si>
  <si>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</si>
  <si>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</si>
  <si>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</si>
  <si>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</si>
  <si>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</si>
  <si>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</si>
  <si>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</si>
  <si>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</si>
  <si>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</si>
  <si>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</si>
  <si>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</si>
  <si>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</si>
  <si>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</si>
  <si>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</si>
  <si>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</si>
  <si>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</si>
  <si>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</si>
  <si>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</si>
  <si>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</si>
  <si>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</si>
  <si>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</si>
  <si>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</si>
  <si>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</si>
  <si>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</si>
  <si>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</si>
  <si>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</si>
  <si>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</si>
  <si>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</si>
  <si>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</si>
  <si>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</si>
  <si>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</si>
  <si>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</si>
  <si>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</si>
  <si>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</si>
  <si>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</si>
  <si>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</si>
  <si>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</si>
  <si>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</si>
  <si>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</si>
  <si>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</si>
  <si>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</si>
  <si>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</si>
  <si>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</si>
  <si>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</si>
  <si>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</si>
  <si>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</si>
  <si>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</si>
  <si>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</si>
  <si>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</si>
  <si>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</si>
  <si>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</si>
  <si>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</si>
  <si>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</si>
  <si>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</si>
  <si>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</si>
  <si>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</si>
  <si>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</si>
  <si>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</si>
  <si>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</si>
  <si>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</si>
  <si>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</si>
  <si>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</si>
  <si>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</si>
  <si>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</si>
  <si>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</si>
  <si>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</si>
  <si>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</si>
  <si>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</si>
  <si>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</si>
  <si>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</si>
  <si>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</si>
  <si>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</si>
  <si>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</si>
  <si>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</si>
  <si>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</si>
  <si>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</si>
  <si>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</si>
  <si>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</si>
  <si>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</si>
  <si>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</si>
  <si>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</si>
  <si>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</si>
  <si>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</si>
  <si>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</si>
  <si>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</si>
  <si>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</si>
  <si>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</si>
  <si>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</si>
  <si>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</si>
  <si>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</si>
  <si>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</si>
  <si>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</si>
  <si>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</si>
  <si>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</si>
  <si>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</si>
  <si>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</si>
  <si>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</si>
  <si>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</si>
  <si>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</si>
  <si>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</si>
  <si>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</si>
  <si>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</si>
  <si>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</si>
  <si>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</si>
  <si>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</si>
  <si>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</si>
  <si>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</si>
  <si>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</si>
  <si>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</si>
  <si>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</si>
  <si>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</si>
  <si>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</si>
  <si>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</si>
  <si>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</si>
  <si>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</si>
  <si>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</si>
  <si>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</si>
  <si>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</si>
  <si>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</si>
  <si>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</si>
  <si>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</si>
  <si>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</si>
  <si>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</si>
  <si>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</si>
  <si>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</si>
  <si>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</si>
  <si>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</si>
  <si>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</si>
  <si>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</si>
  <si>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</si>
  <si>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</si>
  <si>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</si>
  <si>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</si>
  <si>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</si>
  <si>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</si>
  <si>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</si>
  <si>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</si>
  <si>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</si>
  <si>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</si>
  <si>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</si>
  <si>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</si>
  <si>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</si>
  <si>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</si>
  <si>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</si>
  <si>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</si>
  <si>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</si>
  <si>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</si>
  <si>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</si>
  <si>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</si>
  <si>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</si>
  <si>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</si>
  <si>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</si>
  <si>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</si>
  <si>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</si>
  <si>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</si>
  <si>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</si>
  <si>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</si>
  <si>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</si>
  <si>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</si>
  <si>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</si>
  <si>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</si>
  <si>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</si>
  <si>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</si>
  <si>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</si>
  <si>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</si>
  <si>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</si>
  <si>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</si>
  <si>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</si>
  <si>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</si>
  <si>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</si>
  <si>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</si>
  <si>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</si>
  <si>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</si>
  <si>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</si>
  <si>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</si>
  <si>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</si>
  <si>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</si>
  <si>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</si>
  <si>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</si>
  <si>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</si>
  <si>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</si>
  <si>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</si>
  <si>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</si>
  <si>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</si>
  <si>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</si>
  <si>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</si>
  <si>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</si>
  <si>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</si>
  <si>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</si>
  <si>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</si>
  <si>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</si>
  <si>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</si>
  <si>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</si>
  <si>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</si>
  <si>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</si>
  <si>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</si>
  <si>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</si>
  <si>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</si>
  <si>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</si>
  <si>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</si>
  <si>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</si>
  <si>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</si>
  <si>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</si>
  <si>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</si>
  <si>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</si>
  <si>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</si>
  <si>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</si>
  <si>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</si>
  <si>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</si>
  <si>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</si>
  <si>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</si>
  <si>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</si>
  <si>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</si>
  <si>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</si>
  <si>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</si>
  <si>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</si>
  <si>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</si>
  <si>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</si>
  <si>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</si>
  <si>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</si>
  <si>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</si>
  <si>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</si>
  <si>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</si>
  <si>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</si>
  <si>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</si>
  <si>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</si>
  <si>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</si>
  <si>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</si>
  <si>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</si>
  <si>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</si>
  <si>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</si>
  <si>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</si>
  <si>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</si>
  <si>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</si>
  <si>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</si>
  <si>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</si>
  <si>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</si>
  <si>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</si>
  <si>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</si>
  <si>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</si>
  <si>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</si>
  <si>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</si>
  <si>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</si>
  <si>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</si>
  <si>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</si>
  <si>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</si>
  <si>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</si>
  <si>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</si>
  <si>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</si>
  <si>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</si>
  <si>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</si>
  <si>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</si>
  <si>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</si>
  <si>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</si>
  <si>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</si>
  <si>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</si>
  <si>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</si>
  <si>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</si>
  <si>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</si>
  <si>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</si>
  <si>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</si>
  <si>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</si>
  <si>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</si>
  <si>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</si>
  <si>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</si>
  <si>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</si>
  <si>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</si>
  <si>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</si>
  <si>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</si>
  <si>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</si>
  <si>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</si>
  <si>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</si>
  <si>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</si>
  <si>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</si>
  <si>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</si>
  <si>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</si>
  <si>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</si>
  <si>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</si>
  <si>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</si>
  <si>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</si>
  <si>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</si>
  <si>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</si>
  <si>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</si>
  <si>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</si>
  <si>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</si>
  <si>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</si>
  <si>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</si>
  <si>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</si>
  <si>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</si>
  <si>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</si>
  <si>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</si>
  <si>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</si>
  <si>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</si>
  <si>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</si>
  <si>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</si>
  <si>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</si>
  <si>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</si>
  <si>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</si>
  <si>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</si>
  <si>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</si>
  <si>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</si>
  <si>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</si>
  <si>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</si>
  <si>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</si>
  <si>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</si>
  <si>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</si>
  <si>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</si>
  <si>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</si>
  <si>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</si>
  <si>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</si>
  <si>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</si>
  <si>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</si>
  <si>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</si>
  <si>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</si>
  <si>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</si>
  <si>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</si>
  <si>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</si>
  <si>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</si>
  <si>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</si>
  <si>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</si>
  <si>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</si>
  <si>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</si>
  <si>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</si>
  <si>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</si>
  <si>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</si>
  <si>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</si>
  <si>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</si>
  <si>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</si>
  <si>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</si>
  <si>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</si>
  <si>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</si>
  <si>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</si>
  <si>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</si>
  <si>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</si>
  <si>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</si>
  <si>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</si>
  <si>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</si>
  <si>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</si>
  <si>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</si>
  <si>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</si>
  <si>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</si>
  <si>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</si>
  <si>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</si>
  <si>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</si>
  <si>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</si>
  <si>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</si>
  <si>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</si>
  <si>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</si>
  <si>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</si>
  <si>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</si>
  <si>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</si>
  <si>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</si>
  <si>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</si>
  <si>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</si>
  <si>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</si>
  <si>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</si>
  <si>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</si>
  <si>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</si>
  <si>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</si>
  <si>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</si>
  <si>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</si>
  <si>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</si>
  <si>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</si>
  <si>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</si>
  <si>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</si>
  <si>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</si>
  <si>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</si>
  <si>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</si>
  <si>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</si>
  <si>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</si>
  <si>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</si>
  <si>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</si>
  <si>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</si>
  <si>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</si>
  <si>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</si>
  <si>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</si>
  <si>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</si>
  <si>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</si>
  <si>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</si>
  <si>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</si>
  <si>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</si>
  <si>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</si>
  <si>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</si>
  <si>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</si>
  <si>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</si>
  <si>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</si>
  <si>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</si>
  <si>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</si>
  <si>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</si>
  <si>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</si>
  <si>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</si>
  <si>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</si>
  <si>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</si>
  <si>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</si>
  <si>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</si>
  <si>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</si>
  <si>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</si>
  <si>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</si>
  <si>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</si>
  <si>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</si>
  <si>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</si>
  <si>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</si>
  <si>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</si>
  <si>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</si>
  <si>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</si>
  <si>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</si>
  <si>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</si>
  <si>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</si>
  <si>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</si>
  <si>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</si>
  <si>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</si>
  <si>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</si>
  <si>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</si>
  <si>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</si>
  <si>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</si>
  <si>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</si>
  <si>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</si>
  <si>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</si>
  <si>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</si>
  <si>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</si>
  <si>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</si>
  <si>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</si>
  <si>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</si>
  <si>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</si>
  <si>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</si>
  <si>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</si>
  <si>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</si>
  <si>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</si>
  <si>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</si>
  <si>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</si>
  <si>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</si>
  <si>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</si>
  <si>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</si>
  <si>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</si>
  <si>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</si>
  <si>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</si>
  <si>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</si>
  <si>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</si>
  <si>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</si>
  <si>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</si>
  <si>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</si>
  <si>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</si>
  <si>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</si>
  <si>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</si>
  <si>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</si>
  <si>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</si>
  <si>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</si>
  <si>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</si>
  <si>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</si>
  <si>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</si>
  <si>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</si>
  <si>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</si>
  <si>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</si>
  <si>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</si>
  <si>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</si>
  <si>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</si>
  <si>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</si>
  <si>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</si>
  <si>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</si>
  <si>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</si>
  <si>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</si>
  <si>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</si>
  <si>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</si>
  <si>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</si>
  <si>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</si>
  <si>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</si>
  <si>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</si>
  <si>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</si>
  <si>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</si>
  <si>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</si>
  <si>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</si>
  <si>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</si>
  <si>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</si>
  <si>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</si>
  <si>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</si>
  <si>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</si>
  <si>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</si>
  <si>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</si>
  <si>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</si>
  <si>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</si>
  <si>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</si>
  <si>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</si>
  <si>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</si>
  <si>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</si>
  <si>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</si>
  <si>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</si>
  <si>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</si>
  <si>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</si>
  <si>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</si>
  <si>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</si>
  <si>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</si>
  <si>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</si>
  <si>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</si>
  <si>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</si>
  <si>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</si>
  <si>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</si>
  <si>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</si>
  <si>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</si>
  <si>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</si>
  <si>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</si>
  <si>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</si>
  <si>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</si>
  <si>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</si>
  <si>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</si>
  <si>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</si>
  <si>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</si>
  <si>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</si>
  <si>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</si>
  <si>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</si>
  <si>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</si>
  <si>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</si>
  <si>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</si>
  <si>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</si>
  <si>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</si>
  <si>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</si>
  <si>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</si>
  <si>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</si>
  <si>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</si>
  <si>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</si>
  <si>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</si>
  <si>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</si>
  <si>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</si>
  <si>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</si>
  <si>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</si>
  <si>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</si>
  <si>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</si>
  <si>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</si>
  <si>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</si>
  <si>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</si>
  <si>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</si>
  <si>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</si>
  <si>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</si>
  <si>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</si>
  <si>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</si>
  <si>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</si>
  <si>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</si>
  <si>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</si>
  <si>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</si>
  <si>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</si>
  <si>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</si>
  <si>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</si>
  <si>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</si>
  <si>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</si>
  <si>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</si>
  <si>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</si>
  <si>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</si>
  <si>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</si>
  <si>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</si>
  <si>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</si>
  <si>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</si>
  <si>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</si>
  <si>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</si>
  <si>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</si>
  <si>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</si>
  <si>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</si>
  <si>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</si>
  <si>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</si>
  <si>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</si>
  <si>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</si>
  <si>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</si>
  <si>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</si>
  <si>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</si>
  <si>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</si>
  <si>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</si>
  <si>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</si>
  <si>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</si>
  <si>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</si>
  <si>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</si>
  <si>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</si>
  <si>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</si>
  <si>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</si>
  <si>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</si>
  <si>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</si>
  <si>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</si>
  <si>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</si>
  <si>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</si>
  <si>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</si>
  <si>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</si>
  <si>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</si>
  <si>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</si>
  <si>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</si>
  <si>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</si>
  <si>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</si>
  <si>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</si>
  <si>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</si>
  <si>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</si>
  <si>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</si>
  <si>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</si>
  <si>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</si>
  <si>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</si>
  <si>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</si>
  <si>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</si>
  <si>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</si>
  <si>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</si>
  <si>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</si>
  <si>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</si>
  <si>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</si>
  <si>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</si>
  <si>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</si>
  <si>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</si>
  <si>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</si>
  <si>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</si>
  <si>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</si>
  <si>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</si>
  <si>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</si>
  <si>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</si>
  <si>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</si>
  <si>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</si>
  <si>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</si>
  <si>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</si>
  <si>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</si>
  <si>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</si>
  <si>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</si>
  <si>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</si>
  <si>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</si>
  <si>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</si>
  <si>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</si>
  <si>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</si>
  <si>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</si>
  <si>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</si>
  <si>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</si>
  <si>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</si>
  <si>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</si>
  <si>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</si>
  <si>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</si>
  <si>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</si>
  <si>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</si>
  <si>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</si>
  <si>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</si>
  <si>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</si>
  <si>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</si>
  <si>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</si>
  <si>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</si>
  <si>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</si>
  <si>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</si>
  <si>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</si>
  <si>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</si>
  <si>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</si>
  <si>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</si>
  <si>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</si>
  <si>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</si>
  <si>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</si>
  <si>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</si>
  <si>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</si>
  <si>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</si>
  <si>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</si>
  <si>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</si>
  <si>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</si>
  <si>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</si>
  <si>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</si>
  <si>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</si>
  <si>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</si>
  <si>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</si>
  <si>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</si>
  <si>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</si>
  <si>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</si>
  <si>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</si>
  <si>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</si>
  <si>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</si>
  <si>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</si>
  <si>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</si>
  <si>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</si>
  <si>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</si>
  <si>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</si>
  <si>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</si>
  <si>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</si>
  <si>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</si>
  <si>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</si>
  <si>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</si>
  <si>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</si>
  <si>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</si>
  <si>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</si>
  <si>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</si>
  <si>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</si>
  <si>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</si>
  <si>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</si>
  <si>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</si>
  <si>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</si>
  <si>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</si>
  <si>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</si>
  <si>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</si>
  <si>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</si>
  <si>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</si>
  <si>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</si>
  <si>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</si>
  <si>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</si>
  <si>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</si>
  <si>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</si>
  <si>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</si>
  <si>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</si>
  <si>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</si>
  <si>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</si>
  <si>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</si>
  <si>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</si>
  <si>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</si>
  <si>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</si>
  <si>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</si>
  <si>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</si>
  <si>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</si>
  <si>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</si>
  <si>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</si>
  <si>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</si>
  <si>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</si>
  <si>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</si>
  <si>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</si>
  <si>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</si>
  <si>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</si>
  <si>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</si>
  <si>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</si>
  <si>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</si>
  <si>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</si>
  <si>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</si>
  <si>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</si>
  <si>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</si>
  <si>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</si>
  <si>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</si>
  <si>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</si>
  <si>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</si>
  <si>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</si>
  <si>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</si>
  <si>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</si>
  <si>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</si>
  <si>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</si>
  <si>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</si>
  <si>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</si>
  <si>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</si>
  <si>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</si>
  <si>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</si>
  <si>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</si>
  <si>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</si>
  <si>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</si>
  <si>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</si>
  <si>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</si>
  <si>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</si>
  <si>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</si>
  <si>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</si>
  <si>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</si>
  <si>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</si>
  <si>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</si>
  <si>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</si>
  <si>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</si>
  <si>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</si>
  <si>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</si>
  <si>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</si>
  <si>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</si>
  <si>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</si>
  <si>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</si>
  <si>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</si>
  <si>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</si>
  <si>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</si>
  <si>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</si>
  <si>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</si>
  <si>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</si>
  <si>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</si>
  <si>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</si>
  <si>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</si>
  <si>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</si>
  <si>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</si>
  <si>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</si>
  <si>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</si>
  <si>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</si>
  <si>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</si>
  <si>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</si>
  <si>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</si>
  <si>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</si>
  <si>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</si>
  <si>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</si>
  <si>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</si>
  <si>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</si>
  <si>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</si>
  <si>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</si>
  <si>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</si>
  <si>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</si>
  <si>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</si>
  <si>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</si>
  <si>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</si>
  <si>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</si>
  <si>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</si>
  <si>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</si>
  <si>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</si>
  <si>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</si>
  <si>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</si>
  <si>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</si>
  <si>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</si>
  <si>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</si>
  <si>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</si>
  <si>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</si>
  <si>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</si>
  <si>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</si>
  <si>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</si>
  <si>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</si>
  <si>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</si>
  <si>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</si>
  <si>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</si>
  <si>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</si>
  <si>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</si>
  <si>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</si>
  <si>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</si>
  <si>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</si>
  <si>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</si>
  <si>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</si>
  <si>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</si>
  <si>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</si>
  <si>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</si>
  <si>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</si>
  <si>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</si>
  <si>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</si>
  <si>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</si>
  <si>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</si>
  <si>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</si>
  <si>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</si>
  <si>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</si>
  <si>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</si>
  <si>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</si>
  <si>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</si>
  <si>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</si>
  <si>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</si>
  <si>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</si>
  <si>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</si>
  <si>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</si>
  <si>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</si>
  <si>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</si>
  <si>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</si>
  <si>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</si>
  <si>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</si>
  <si>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</si>
  <si>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</si>
  <si>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</si>
  <si>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</si>
  <si>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</si>
  <si>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</si>
  <si>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</si>
  <si>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</si>
  <si>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</si>
  <si>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</si>
  <si>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</si>
  <si>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</si>
  <si>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</si>
  <si>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</si>
  <si>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</si>
  <si>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</si>
  <si>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</si>
  <si>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</si>
  <si>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</si>
  <si>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</si>
  <si>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</si>
  <si>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</si>
  <si>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</si>
  <si>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</si>
  <si>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</si>
  <si>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</si>
  <si>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</si>
  <si>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</si>
  <si>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</si>
  <si>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</si>
  <si>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</si>
  <si>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</si>
  <si>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</si>
  <si>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</si>
  <si>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</si>
  <si>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</si>
  <si>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</si>
  <si>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</si>
  <si>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</si>
  <si>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</si>
  <si>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</si>
  <si>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</si>
  <si>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</si>
  <si>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</si>
  <si>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</si>
  <si>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</si>
  <si>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</si>
  <si>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</si>
  <si>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</si>
  <si>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</si>
  <si>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</si>
  <si>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</si>
  <si>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</si>
  <si>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</si>
  <si>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</si>
  <si>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</si>
  <si>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</si>
  <si>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</si>
  <si>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</si>
  <si>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</si>
  <si>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</si>
  <si>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</si>
  <si>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</si>
  <si>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</si>
  <si>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</si>
  <si>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</si>
  <si>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</si>
  <si>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</si>
  <si>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</si>
  <si>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</si>
  <si>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</si>
  <si>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</si>
  <si>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</si>
  <si>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</si>
  <si>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</si>
  <si>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</si>
  <si>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</si>
  <si>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</si>
  <si>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</si>
  <si>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</si>
  <si>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</si>
  <si>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</si>
  <si>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</si>
  <si>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</si>
  <si>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</si>
  <si>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</si>
  <si>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</si>
  <si>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</si>
  <si>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</si>
  <si>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</si>
  <si>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</si>
  <si>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</si>
  <si>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</si>
  <si>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</si>
  <si>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</si>
  <si>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</si>
  <si>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HRVATSKA ZAKLADA ZA ZNANOST (52209)</t>
  </si>
  <si>
    <t>AGENCIJA ZA MOBILNOST I PROGRAME EUROPSKE UNIJE (43335)</t>
  </si>
  <si>
    <t>22621 INSTITUT ZA RAZVOJ I MEĐUNARODNE ODNOSE</t>
  </si>
  <si>
    <t>Zagreb 6.10.2023</t>
  </si>
  <si>
    <t>Milva Pavičin-Karamatić</t>
  </si>
  <si>
    <t>01 4877 460</t>
  </si>
  <si>
    <t>milva@irmo.hr</t>
  </si>
  <si>
    <t>A622151</t>
  </si>
  <si>
    <t>A622150</t>
  </si>
  <si>
    <t>A622152</t>
  </si>
  <si>
    <t>A622153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</si>
</sst>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n_-;\-* #,##0.00\ _k_n_-;_-* &quot;-&quot;??\ _k_n_-;_-@_-"/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/>
      <diagonal/>
    </border>
  </borders>
  <cellStyleXfs count="150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4" fillId="0" borderId="0" applyNumberFormat="0" applyFill="0" applyBorder="0" applyAlignment="0" applyProtection="0"/>
    <xf numFmtId="0" fontId="1" fillId="0" borderId="0"/>
    <xf numFmtId="0" fontId="105" fillId="0" borderId="0"/>
    <xf numFmtId="43" fontId="105" fillId="0" borderId="0" applyFont="0" applyFill="0" applyBorder="0" applyAlignment="0" applyProtection="0"/>
  </cellStyleXfs>
  <cellXfs count="41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4" fontId="103" fillId="0" borderId="46" xfId="16" applyNumberFormat="1" applyFont="1" applyFill="1" applyBorder="1" applyProtection="1">
      <alignment horizontal="right" vertical="center"/>
      <protection locked="0"/>
    </xf>
    <xf numFmtId="4" fontId="103" fillId="0" borderId="1" xfId="16" applyNumberFormat="1" applyFont="1" applyFill="1" applyProtection="1">
      <alignment horizontal="right" vertical="center"/>
      <protection locked="0"/>
    </xf>
    <xf numFmtId="4" fontId="14" fillId="0" borderId="47" xfId="16" applyNumberFormat="1" applyFont="1" applyFill="1" applyBorder="1" applyProtection="1">
      <alignment horizontal="right" vertical="center"/>
      <protection locked="0"/>
    </xf>
    <xf numFmtId="4" fontId="14" fillId="0" borderId="46" xfId="16" applyNumberFormat="1" applyFont="1" applyFill="1" applyBorder="1" applyProtection="1">
      <alignment horizontal="right" vertical="center"/>
      <protection locked="0"/>
    </xf>
    <xf numFmtId="4" fontId="14" fillId="0" borderId="48" xfId="16" applyNumberFormat="1" applyFont="1" applyFill="1" applyBorder="1" applyProtection="1">
      <alignment horizontal="right" vertical="center"/>
      <protection locked="0"/>
    </xf>
    <xf numFmtId="0" fontId="14" fillId="54" borderId="1" xfId="123" quotePrefix="1" applyNumberFormat="1" applyFill="1">
      <alignment horizontal="left" vertical="center" indent="1"/>
    </xf>
    <xf numFmtId="0" fontId="76" fillId="54" borderId="1" xfId="123" quotePrefix="1" applyNumberFormat="1" applyFont="1" applyFill="1">
      <alignment horizontal="left" vertical="center" indent="1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4" fillId="0" borderId="20" xfId="146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50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Comma 2 2" xfId="149" xr:uid="{00000000-0005-0000-0000-000000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Hyperlink" xfId="146" builtinId="8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2" xfId="148" xr:uid="{00000000-0005-0000-0000-000003000000}"/>
    <cellStyle name="Normal 3 3" xfId="3" xr:uid="{00000000-0005-0000-0000-00001C000000}"/>
    <cellStyle name="Normal 4" xfId="75" xr:uid="{00000000-0005-0000-0000-00001D000000}"/>
    <cellStyle name="Normal 5" xfId="147" xr:uid="{00000000-0005-0000-0000-0000C3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va@irmo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topLeftCell="A4" zoomScale="90" zoomScaleNormal="90" workbookViewId="0">
      <selection activeCell="E17" sqref="E17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1" t="s">
        <v>4832</v>
      </c>
      <c r="D1" s="382"/>
      <c r="E1" s="382"/>
      <c r="F1" s="382"/>
      <c r="G1" s="38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4" t="s">
        <v>4833</v>
      </c>
      <c r="D2" s="385"/>
      <c r="E2" s="385"/>
      <c r="F2" s="385"/>
      <c r="G2" s="38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4" t="s">
        <v>4834</v>
      </c>
      <c r="D3" s="385"/>
      <c r="E3" s="385"/>
      <c r="F3" s="385"/>
      <c r="G3" s="386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4" t="s">
        <v>4835</v>
      </c>
      <c r="D4" s="385"/>
      <c r="E4" s="385"/>
      <c r="F4" s="385"/>
      <c r="G4" s="386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7" t="s">
        <v>4836</v>
      </c>
      <c r="D5" s="385"/>
      <c r="E5" s="385"/>
      <c r="F5" s="385"/>
      <c r="G5" s="386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90" t="s">
        <v>4049</v>
      </c>
      <c r="C7" s="390"/>
      <c r="D7" s="390"/>
      <c r="E7" s="391"/>
      <c r="F7" s="391"/>
      <c r="G7" s="391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90" t="s">
        <v>3</v>
      </c>
      <c r="C9" s="390"/>
      <c r="D9" s="390"/>
      <c r="E9" s="391"/>
      <c r="F9" s="391"/>
      <c r="G9" s="391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92" t="s">
        <v>3879</v>
      </c>
      <c r="C11" s="392"/>
      <c r="D11" s="392"/>
      <c r="E11" s="393"/>
      <c r="F11" s="393"/>
      <c r="G11" s="393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1844141</v>
      </c>
      <c r="D14" s="61">
        <f>SUM(D15:D16)</f>
        <v>1979870</v>
      </c>
      <c r="E14" s="61">
        <f>SUM(E15:E16)</f>
        <v>2269874</v>
      </c>
      <c r="F14" s="61">
        <f>+F15+F16</f>
        <v>2189320</v>
      </c>
      <c r="G14" s="61">
        <f>+G15+G16</f>
        <v>2175136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1844141</v>
      </c>
      <c r="D15" s="373">
        <v>1979870</v>
      </c>
      <c r="E15" s="64">
        <f>'A.1 PRIHODI I RASHODI EK'!F11</f>
        <v>2269874</v>
      </c>
      <c r="F15" s="64">
        <f>'A.1 PRIHODI I RASHODI EK'!G11</f>
        <v>2189320</v>
      </c>
      <c r="G15" s="64">
        <f>'A.1 PRIHODI I RASHODI EK'!H11</f>
        <v>2175136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1869683</v>
      </c>
      <c r="D17" s="68">
        <f>SUM(D18:D19)</f>
        <v>2025294</v>
      </c>
      <c r="E17" s="68">
        <f>SUM(E18:E19)</f>
        <v>2372967</v>
      </c>
      <c r="F17" s="68">
        <f>+F18+F19</f>
        <v>2292066</v>
      </c>
      <c r="G17" s="68">
        <f>+G18+G19</f>
        <v>2289858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1848801</v>
      </c>
      <c r="D18" s="370">
        <v>1986979</v>
      </c>
      <c r="E18" s="69">
        <f>'A.1 PRIHODI I RASHODI EK'!F27</f>
        <v>2345200</v>
      </c>
      <c r="F18" s="69">
        <f>'A.1 PRIHODI I RASHODI EK'!G27</f>
        <v>2270553</v>
      </c>
      <c r="G18" s="69">
        <f>'A.1 PRIHODI I RASHODI EK'!H27</f>
        <v>2268345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20882</v>
      </c>
      <c r="D19" s="370">
        <v>38315</v>
      </c>
      <c r="E19" s="69">
        <f>'A.1 PRIHODI I RASHODI EK'!F35</f>
        <v>27767</v>
      </c>
      <c r="F19" s="69">
        <f>'A.1 PRIHODI I RASHODI EK'!G35</f>
        <v>21513</v>
      </c>
      <c r="G19" s="69">
        <f>'A.1 PRIHODI I RASHODI EK'!H35</f>
        <v>21513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-25542</v>
      </c>
      <c r="D20" s="61">
        <f>+D14-D17</f>
        <v>-45424</v>
      </c>
      <c r="E20" s="61">
        <f>+E14-E17</f>
        <v>-103093</v>
      </c>
      <c r="F20" s="61">
        <f>+F14-F17</f>
        <v>-102746</v>
      </c>
      <c r="G20" s="61">
        <f>+G14-G17</f>
        <v>-114722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8"/>
      <c r="C21" s="388"/>
      <c r="D21" s="388"/>
      <c r="E21" s="389"/>
      <c r="F21" s="389"/>
      <c r="G21" s="389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90" t="s">
        <v>3881</v>
      </c>
      <c r="C22" s="390"/>
      <c r="D22" s="390"/>
      <c r="E22" s="391"/>
      <c r="F22" s="391"/>
      <c r="G22" s="391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25542</v>
      </c>
      <c r="D28" s="370">
        <v>45424</v>
      </c>
      <c r="E28" s="69">
        <f>+'Unos prijenosa'!D5</f>
        <v>410000</v>
      </c>
      <c r="F28" s="69">
        <f>+'Unos prijenosa'!D13</f>
        <v>306907</v>
      </c>
      <c r="G28" s="69">
        <f>+'Unos prijenosa'!D21</f>
        <v>204161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/>
      <c r="D29" s="371"/>
      <c r="E29" s="72">
        <f>+'Unos prijenosa'!D7</f>
        <v>-306907</v>
      </c>
      <c r="F29" s="72">
        <f>+'Unos prijenosa'!D15</f>
        <v>-204161</v>
      </c>
      <c r="G29" s="73">
        <f>+'Unos prijenosa'!D23</f>
        <v>-89439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25542</v>
      </c>
      <c r="D30" s="68">
        <f>+D27+D28+D29</f>
        <v>45424</v>
      </c>
      <c r="E30" s="68">
        <f>+E27+E28+E29</f>
        <v>103093</v>
      </c>
      <c r="F30" s="68">
        <f t="shared" ref="F30:G30" si="3">+F27+F28+F29</f>
        <v>102746</v>
      </c>
      <c r="G30" s="68">
        <f t="shared" si="3"/>
        <v>114722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8"/>
      <c r="C31" s="388"/>
      <c r="D31" s="388"/>
      <c r="E31" s="389"/>
      <c r="F31" s="389"/>
      <c r="G31" s="389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hyperlinks>
    <hyperlink ref="C5" r:id="rId1" xr:uid="{026E31C1-1002-4F17-8E1F-9C1323FFBAE8}"/>
  </hyperlinks>
  <pageMargins left="0.70866141732283472" right="0.70866141732283472" top="0.15748031496062992" bottom="0.15748031496062992" header="0.31496062992125984" footer="0.31496062992125984"/>
  <pageSetup paperSize="9" scale="8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D14" sqref="D14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405" t="s">
        <v>4812</v>
      </c>
      <c r="C2" s="405"/>
      <c r="D2" s="405"/>
      <c r="E2" s="405"/>
      <c r="F2" s="405"/>
      <c r="G2" s="40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22621 INSTITUT ZA RAZVOJ I MEĐUNARODNE ODNOSE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22621 INSTITUT ZA RAZVOJ I MEĐUNARODNE ODNOSE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22621 INSTITUT ZA RAZVOJ I MEĐUNARODNE ODNOSE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22621 INSTITUT ZA RAZVOJ I MEĐUNARODNE ODNOSE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22621 INSTITUT ZA RAZVOJ I MEĐUNARODNE ODNOSE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22621 INSTITUT ZA RAZVOJ I MEĐUNARODNE ODNOSE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22621 INSTITUT ZA RAZVOJ I MEĐUNARODNE ODNOSE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22621 INSTITUT ZA RAZVOJ I MEĐUNARODNE ODNOSE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22621 INSTITUT ZA RAZVOJ I MEĐUNARODNE ODNOSE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 filterMode="1"/>
  <dimension ref="A1:J345"/>
  <sheetViews>
    <sheetView workbookViewId="0">
      <selection activeCell="F354" sqref="F354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 hidden="1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 hidden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 hidden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 hidden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 hidden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 hidden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 hidden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 hidden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 hidden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 hidden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 hidden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 hidden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 hidden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 hidden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 hidden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 hidden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 hidden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 hidden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 hidden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 hidden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 hidden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 hidden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 hidden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 hidden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 hidden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 hidden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 hidden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 hidden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 hidden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 hidden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 hidden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 hidden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 hidden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 hidden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 hidden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 hidden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 hidden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 hidden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 hidden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 hidden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 hidden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 hidden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 hidden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 hidden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 hidden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 hidden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 hidden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 hidden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 hidden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 hidden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 hidden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 hidden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 hidden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 hidden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 hidden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 hidden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 hidden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 hidden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 hidden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 hidden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 hidden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 hidden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 hidden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 hidden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 hidden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 hidden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 hidden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 hidden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 hidden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 hidden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 hidden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 hidden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 hidden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 hidden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 hidden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 hidden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 hidden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 hidden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 hidden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 hidden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 hidden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 hidden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 hidden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 hidden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 hidden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 hidden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 hidden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 hidden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 hidden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 hidden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 hidden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 hidden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 hidden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 hidden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 hidden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 hidden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 hidden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 hidden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 hidden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 hidden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 hidden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 hidden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 hidden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 hidden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 hidden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 hidden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 hidden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 hidden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 hidden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 hidden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 hidden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 hidden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 hidden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 hidden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 hidden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 hidden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 hidden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 hidden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 hidden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 hidden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 hidden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 hidden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 hidden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 hidden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 hidden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 hidden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 hidden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 hidden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 hidden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 hidden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 hidden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 hidden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 hidden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 hidden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 hidden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 hidden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 hidden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 hidden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 hidden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 hidden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 hidden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 hidden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 hidden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 hidden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 hidden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 hidden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 hidden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 hidden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 hidden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 hidden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 hidden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 hidden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 hidden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 hidden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 hidden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 hidden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 hidden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 hidden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 hidden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 hidden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 hidden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 hidden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 hidden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 hidden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 hidden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 hidden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 hidden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 hidden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 hidden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 hidden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 hidden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 hidden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 hidden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 hidden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 hidden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 hidden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 hidden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 hidden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 hidden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 hidden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 hidden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 hidden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 hidden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 hidden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 hidden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 hidden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 hidden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 hidden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 hidden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 hidden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 hidden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 hidden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 hidden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 hidden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 hidden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 hidden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 hidden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 hidden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379" t="s">
        <v>768</v>
      </c>
      <c r="C204" s="379" t="s">
        <v>4769</v>
      </c>
      <c r="D204" s="379" t="s">
        <v>4770</v>
      </c>
      <c r="E204" s="379" t="s">
        <v>4838</v>
      </c>
      <c r="F204" s="379" t="s">
        <v>4823</v>
      </c>
      <c r="G204" s="380" t="s">
        <v>3923</v>
      </c>
      <c r="H204" s="379" t="s">
        <v>3924</v>
      </c>
      <c r="I204" s="217"/>
      <c r="J204" s="217"/>
    </row>
    <row r="205" spans="1:10" s="246" customFormat="1">
      <c r="A205" s="212" t="s">
        <v>529</v>
      </c>
      <c r="B205" s="379" t="s">
        <v>768</v>
      </c>
      <c r="C205" s="379" t="s">
        <v>4769</v>
      </c>
      <c r="D205" s="379" t="s">
        <v>4770</v>
      </c>
      <c r="E205" s="379" t="s">
        <v>4837</v>
      </c>
      <c r="F205" s="379" t="s">
        <v>4825</v>
      </c>
      <c r="G205" s="380" t="s">
        <v>3923</v>
      </c>
      <c r="H205" s="379" t="s">
        <v>3924</v>
      </c>
      <c r="I205" s="217"/>
      <c r="J205" s="217"/>
    </row>
    <row r="206" spans="1:10" s="246" customFormat="1">
      <c r="A206" s="212" t="s">
        <v>529</v>
      </c>
      <c r="B206" s="379" t="s">
        <v>768</v>
      </c>
      <c r="C206" s="379">
        <v>3801</v>
      </c>
      <c r="D206" s="379" t="s">
        <v>4770</v>
      </c>
      <c r="E206" s="379" t="s">
        <v>4839</v>
      </c>
      <c r="F206" s="379" t="s">
        <v>4825</v>
      </c>
      <c r="G206" s="380" t="s">
        <v>3923</v>
      </c>
      <c r="H206" s="379" t="s">
        <v>3924</v>
      </c>
      <c r="I206" s="217"/>
      <c r="J206" s="217"/>
    </row>
    <row r="207" spans="1:10" s="246" customFormat="1">
      <c r="A207" s="212" t="s">
        <v>529</v>
      </c>
      <c r="B207" s="379" t="s">
        <v>768</v>
      </c>
      <c r="C207" s="379">
        <v>3801</v>
      </c>
      <c r="D207" s="379" t="s">
        <v>4770</v>
      </c>
      <c r="E207" s="379" t="s">
        <v>4840</v>
      </c>
      <c r="F207" s="379" t="s">
        <v>4829</v>
      </c>
      <c r="G207" s="380" t="s">
        <v>3923</v>
      </c>
      <c r="H207" s="379" t="s">
        <v>3924</v>
      </c>
      <c r="I207" s="217"/>
      <c r="J207" s="217"/>
    </row>
    <row r="208" spans="1:10" s="246" customFormat="1" hidden="1">
      <c r="A208" s="212" t="s">
        <v>529</v>
      </c>
      <c r="B208" s="212" t="s">
        <v>768</v>
      </c>
      <c r="C208" s="212">
        <v>3801</v>
      </c>
      <c r="D208" s="212" t="s">
        <v>4770</v>
      </c>
      <c r="E208" s="212" t="s">
        <v>688</v>
      </c>
      <c r="F208" s="212" t="s">
        <v>675</v>
      </c>
      <c r="G208" s="230" t="s">
        <v>3923</v>
      </c>
      <c r="H208" s="212" t="s">
        <v>3924</v>
      </c>
      <c r="I208" s="217"/>
      <c r="J208" s="217"/>
    </row>
    <row r="209" spans="1:10" s="246" customFormat="1" hidden="1">
      <c r="A209" s="212" t="s">
        <v>529</v>
      </c>
      <c r="B209" s="212" t="s">
        <v>768</v>
      </c>
      <c r="C209" s="212" t="s">
        <v>4769</v>
      </c>
      <c r="D209" s="212" t="s">
        <v>4770</v>
      </c>
      <c r="E209" s="212" t="s">
        <v>1544</v>
      </c>
      <c r="F209" s="212" t="s">
        <v>1545</v>
      </c>
      <c r="G209" s="230" t="s">
        <v>3923</v>
      </c>
      <c r="H209" s="212" t="s">
        <v>3924</v>
      </c>
      <c r="I209" s="217"/>
      <c r="J209" s="217"/>
    </row>
    <row r="210" spans="1:10" s="246" customFormat="1" hidden="1">
      <c r="A210" s="212" t="s">
        <v>529</v>
      </c>
      <c r="B210" s="212" t="s">
        <v>768</v>
      </c>
      <c r="C210" s="212" t="s">
        <v>4769</v>
      </c>
      <c r="D210" s="212" t="s">
        <v>4770</v>
      </c>
      <c r="E210" s="212" t="s">
        <v>1546</v>
      </c>
      <c r="F210" s="212" t="s">
        <v>2289</v>
      </c>
      <c r="G210" s="230" t="s">
        <v>3923</v>
      </c>
      <c r="H210" s="212" t="s">
        <v>3924</v>
      </c>
      <c r="I210" s="217"/>
      <c r="J210" s="217"/>
    </row>
    <row r="211" spans="1:10" s="246" customFormat="1" hidden="1">
      <c r="A211" s="212" t="s">
        <v>529</v>
      </c>
      <c r="B211" s="212" t="s">
        <v>768</v>
      </c>
      <c r="C211" s="212" t="s">
        <v>4769</v>
      </c>
      <c r="D211" s="212" t="s">
        <v>4770</v>
      </c>
      <c r="E211" s="212" t="s">
        <v>2301</v>
      </c>
      <c r="F211" s="212" t="s">
        <v>2302</v>
      </c>
      <c r="G211" s="230" t="s">
        <v>3923</v>
      </c>
      <c r="H211" s="212" t="s">
        <v>3924</v>
      </c>
      <c r="I211" s="217"/>
      <c r="J211" s="217"/>
    </row>
    <row r="212" spans="1:10" s="246" customFormat="1" hidden="1">
      <c r="A212" s="212" t="s">
        <v>529</v>
      </c>
      <c r="B212" s="212" t="s">
        <v>768</v>
      </c>
      <c r="C212" s="212" t="s">
        <v>4769</v>
      </c>
      <c r="D212" s="212" t="s">
        <v>4770</v>
      </c>
      <c r="E212" s="212" t="s">
        <v>4073</v>
      </c>
      <c r="F212" s="212" t="s">
        <v>2297</v>
      </c>
      <c r="G212" s="230" t="s">
        <v>3923</v>
      </c>
      <c r="H212" s="212" t="s">
        <v>3924</v>
      </c>
      <c r="I212" s="217"/>
      <c r="J212" s="217"/>
    </row>
    <row r="213" spans="1:10" s="246" customFormat="1" hidden="1">
      <c r="A213" s="212" t="s">
        <v>792</v>
      </c>
      <c r="B213" s="212" t="s">
        <v>793</v>
      </c>
      <c r="C213" s="212" t="s">
        <v>4769</v>
      </c>
      <c r="D213" s="212" t="s">
        <v>4770</v>
      </c>
      <c r="E213" s="212" t="s">
        <v>794</v>
      </c>
      <c r="F213" s="212" t="s">
        <v>795</v>
      </c>
      <c r="G213" s="230" t="s">
        <v>3923</v>
      </c>
      <c r="H213" s="212" t="s">
        <v>3924</v>
      </c>
      <c r="I213" s="217"/>
      <c r="J213" s="217"/>
    </row>
    <row r="214" spans="1:10" s="246" customFormat="1" hidden="1">
      <c r="A214" s="212" t="s">
        <v>792</v>
      </c>
      <c r="B214" s="212" t="s">
        <v>793</v>
      </c>
      <c r="C214" s="212" t="s">
        <v>4769</v>
      </c>
      <c r="D214" s="212" t="s">
        <v>4770</v>
      </c>
      <c r="E214" s="212" t="s">
        <v>796</v>
      </c>
      <c r="F214" s="212" t="s">
        <v>2303</v>
      </c>
      <c r="G214" s="230" t="s">
        <v>3923</v>
      </c>
      <c r="H214" s="212" t="s">
        <v>3924</v>
      </c>
      <c r="I214" s="217"/>
      <c r="J214" s="217"/>
    </row>
    <row r="215" spans="1:10" s="246" customFormat="1" hidden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799</v>
      </c>
      <c r="F215" s="212" t="s">
        <v>800</v>
      </c>
      <c r="G215" s="230" t="s">
        <v>3931</v>
      </c>
      <c r="H215" s="212" t="s">
        <v>3932</v>
      </c>
      <c r="I215" s="217"/>
      <c r="J215" s="217"/>
    </row>
    <row r="216" spans="1:10" s="246" customFormat="1" hidden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801</v>
      </c>
      <c r="F216" s="212" t="s">
        <v>802</v>
      </c>
      <c r="G216" s="230" t="s">
        <v>3931</v>
      </c>
      <c r="H216" s="212" t="s">
        <v>3932</v>
      </c>
      <c r="I216" s="217"/>
      <c r="J216" s="217"/>
    </row>
    <row r="217" spans="1:10" s="246" customFormat="1" hidden="1">
      <c r="A217" s="212" t="s">
        <v>797</v>
      </c>
      <c r="B217" s="212" t="s">
        <v>798</v>
      </c>
      <c r="C217" s="212" t="s">
        <v>4769</v>
      </c>
      <c r="D217" s="212" t="s">
        <v>4770</v>
      </c>
      <c r="E217" s="212" t="s">
        <v>803</v>
      </c>
      <c r="F217" s="212" t="s">
        <v>1033</v>
      </c>
      <c r="G217" s="230" t="s">
        <v>3931</v>
      </c>
      <c r="H217" s="212" t="s">
        <v>3932</v>
      </c>
      <c r="I217" s="217"/>
      <c r="J217" s="217"/>
    </row>
    <row r="218" spans="1:10" s="246" customFormat="1" hidden="1">
      <c r="A218" s="212" t="s">
        <v>797</v>
      </c>
      <c r="B218" s="212" t="s">
        <v>798</v>
      </c>
      <c r="C218" s="212" t="s">
        <v>4769</v>
      </c>
      <c r="D218" s="212" t="s">
        <v>4770</v>
      </c>
      <c r="E218" s="212" t="s">
        <v>4074</v>
      </c>
      <c r="F218" s="212" t="s">
        <v>765</v>
      </c>
      <c r="G218" s="230" t="s">
        <v>3931</v>
      </c>
      <c r="H218" s="212" t="s">
        <v>3932</v>
      </c>
      <c r="I218" s="217"/>
      <c r="J218" s="217"/>
    </row>
    <row r="219" spans="1:10" s="246" customFormat="1" hidden="1">
      <c r="A219" s="212" t="s">
        <v>797</v>
      </c>
      <c r="B219" s="212" t="s">
        <v>798</v>
      </c>
      <c r="C219" s="212" t="s">
        <v>4769</v>
      </c>
      <c r="D219" s="212" t="s">
        <v>4770</v>
      </c>
      <c r="E219" s="212" t="s">
        <v>804</v>
      </c>
      <c r="F219" s="212" t="s">
        <v>805</v>
      </c>
      <c r="G219" s="230" t="s">
        <v>3931</v>
      </c>
      <c r="H219" s="212" t="s">
        <v>3932</v>
      </c>
      <c r="I219" s="217"/>
      <c r="J219" s="217"/>
    </row>
    <row r="220" spans="1:10" s="246" customFormat="1" hidden="1">
      <c r="A220" s="212" t="s">
        <v>797</v>
      </c>
      <c r="B220" s="212" t="s">
        <v>798</v>
      </c>
      <c r="C220" s="212" t="s">
        <v>4769</v>
      </c>
      <c r="D220" s="212" t="s">
        <v>4770</v>
      </c>
      <c r="E220" s="212" t="s">
        <v>4075</v>
      </c>
      <c r="F220" s="212" t="s">
        <v>4076</v>
      </c>
      <c r="G220" s="230" t="s">
        <v>3931</v>
      </c>
      <c r="H220" s="212" t="s">
        <v>3932</v>
      </c>
      <c r="I220" s="217"/>
      <c r="J220" s="217"/>
    </row>
    <row r="221" spans="1:10" s="246" customFormat="1" hidden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808</v>
      </c>
      <c r="F221" s="212" t="s">
        <v>809</v>
      </c>
      <c r="G221" s="230" t="s">
        <v>3943</v>
      </c>
      <c r="H221" s="212" t="s">
        <v>3944</v>
      </c>
      <c r="I221" s="217"/>
      <c r="J221" s="217"/>
    </row>
    <row r="222" spans="1:10" s="246" customFormat="1" hidden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810</v>
      </c>
      <c r="F222" s="212" t="s">
        <v>811</v>
      </c>
      <c r="G222" s="230" t="s">
        <v>3943</v>
      </c>
      <c r="H222" s="212" t="s">
        <v>3944</v>
      </c>
      <c r="I222" s="217"/>
      <c r="J222" s="217"/>
    </row>
    <row r="223" spans="1:10" s="246" customFormat="1" hidden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812</v>
      </c>
      <c r="F223" s="212" t="s">
        <v>813</v>
      </c>
      <c r="G223" s="230" t="s">
        <v>3945</v>
      </c>
      <c r="H223" s="212" t="s">
        <v>3946</v>
      </c>
      <c r="I223" s="217"/>
      <c r="J223" s="217"/>
    </row>
    <row r="224" spans="1:10" s="246" customFormat="1" hidden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814</v>
      </c>
      <c r="F224" s="212" t="s">
        <v>815</v>
      </c>
      <c r="G224" s="230" t="s">
        <v>3943</v>
      </c>
      <c r="H224" s="212" t="s">
        <v>3944</v>
      </c>
      <c r="I224" s="217"/>
      <c r="J224" s="217"/>
    </row>
    <row r="225" spans="1:10" s="246" customFormat="1" hidden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816</v>
      </c>
      <c r="F225" s="212" t="s">
        <v>817</v>
      </c>
      <c r="G225" s="230" t="s">
        <v>3943</v>
      </c>
      <c r="H225" s="212" t="s">
        <v>3944</v>
      </c>
      <c r="I225" s="217"/>
      <c r="J225" s="217"/>
    </row>
    <row r="226" spans="1:10" s="246" customFormat="1" hidden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818</v>
      </c>
      <c r="F226" s="212" t="s">
        <v>819</v>
      </c>
      <c r="G226" s="230" t="s">
        <v>3943</v>
      </c>
      <c r="H226" s="212" t="s">
        <v>3944</v>
      </c>
      <c r="I226" s="217"/>
      <c r="J226" s="217"/>
    </row>
    <row r="227" spans="1:10" s="246" customFormat="1" hidden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820</v>
      </c>
      <c r="F227" s="212" t="s">
        <v>821</v>
      </c>
      <c r="G227" s="230" t="s">
        <v>3943</v>
      </c>
      <c r="H227" s="212" t="s">
        <v>3944</v>
      </c>
      <c r="I227" s="217"/>
      <c r="J227" s="217"/>
    </row>
    <row r="228" spans="1:10" s="246" customFormat="1" hidden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820</v>
      </c>
      <c r="F228" s="212" t="s">
        <v>821</v>
      </c>
      <c r="G228" s="230" t="s">
        <v>3925</v>
      </c>
      <c r="H228" s="212" t="s">
        <v>3926</v>
      </c>
      <c r="I228" s="217"/>
      <c r="J228" s="217"/>
    </row>
    <row r="229" spans="1:10" s="246" customFormat="1" hidden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1219</v>
      </c>
      <c r="F229" s="212" t="s">
        <v>1220</v>
      </c>
      <c r="G229" s="230" t="s">
        <v>3943</v>
      </c>
      <c r="H229" s="212" t="s">
        <v>3944</v>
      </c>
      <c r="I229" s="217"/>
      <c r="J229" s="217"/>
    </row>
    <row r="230" spans="1:10" s="246" customFormat="1" hidden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2304</v>
      </c>
      <c r="F230" s="212" t="s">
        <v>2305</v>
      </c>
      <c r="G230" s="230" t="s">
        <v>3943</v>
      </c>
      <c r="H230" s="212" t="s">
        <v>3944</v>
      </c>
      <c r="I230" s="217"/>
      <c r="J230" s="217"/>
    </row>
    <row r="231" spans="1:10" s="246" customFormat="1" hidden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822</v>
      </c>
      <c r="F231" s="212" t="s">
        <v>823</v>
      </c>
      <c r="G231" s="230" t="s">
        <v>3943</v>
      </c>
      <c r="H231" s="212" t="s">
        <v>3944</v>
      </c>
      <c r="I231" s="217"/>
      <c r="J231" s="217"/>
    </row>
    <row r="232" spans="1:10" s="246" customFormat="1" hidden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824</v>
      </c>
      <c r="F232" s="212" t="s">
        <v>825</v>
      </c>
      <c r="G232" s="230" t="s">
        <v>3943</v>
      </c>
      <c r="H232" s="212" t="s">
        <v>3944</v>
      </c>
      <c r="I232" s="217"/>
      <c r="J232" s="217"/>
    </row>
    <row r="233" spans="1:10" s="246" customFormat="1" hidden="1">
      <c r="A233" s="212" t="s">
        <v>806</v>
      </c>
      <c r="B233" s="212" t="s">
        <v>807</v>
      </c>
      <c r="C233" s="212" t="s">
        <v>4771</v>
      </c>
      <c r="D233" s="212" t="s">
        <v>4772</v>
      </c>
      <c r="E233" s="212" t="s">
        <v>826</v>
      </c>
      <c r="F233" s="212" t="s">
        <v>827</v>
      </c>
      <c r="G233" s="230" t="s">
        <v>3925</v>
      </c>
      <c r="H233" s="212" t="s">
        <v>3926</v>
      </c>
      <c r="I233" s="217"/>
      <c r="J233" s="217"/>
    </row>
    <row r="234" spans="1:10" s="246" customFormat="1" hidden="1">
      <c r="A234" s="212" t="s">
        <v>806</v>
      </c>
      <c r="B234" s="212" t="s">
        <v>807</v>
      </c>
      <c r="C234" s="212" t="s">
        <v>4771</v>
      </c>
      <c r="D234" s="212" t="s">
        <v>4772</v>
      </c>
      <c r="E234" s="212" t="s">
        <v>828</v>
      </c>
      <c r="F234" s="212" t="s">
        <v>829</v>
      </c>
      <c r="G234" s="230" t="s">
        <v>3925</v>
      </c>
      <c r="H234" s="212" t="s">
        <v>3926</v>
      </c>
      <c r="I234" s="217"/>
      <c r="J234" s="217"/>
    </row>
    <row r="235" spans="1:10" s="246" customFormat="1" hidden="1">
      <c r="A235" s="212" t="s">
        <v>806</v>
      </c>
      <c r="B235" s="212" t="s">
        <v>807</v>
      </c>
      <c r="C235" s="212" t="s">
        <v>4771</v>
      </c>
      <c r="D235" s="212" t="s">
        <v>4772</v>
      </c>
      <c r="E235" s="212" t="s">
        <v>2306</v>
      </c>
      <c r="F235" s="212" t="s">
        <v>4077</v>
      </c>
      <c r="G235" s="230" t="s">
        <v>3943</v>
      </c>
      <c r="H235" s="212" t="s">
        <v>3944</v>
      </c>
      <c r="I235" s="217"/>
      <c r="J235" s="217"/>
    </row>
    <row r="236" spans="1:10" s="246" customFormat="1" hidden="1">
      <c r="A236" s="212" t="s">
        <v>806</v>
      </c>
      <c r="B236" s="212" t="s">
        <v>807</v>
      </c>
      <c r="C236" s="212" t="s">
        <v>4771</v>
      </c>
      <c r="D236" s="212" t="s">
        <v>4772</v>
      </c>
      <c r="E236" s="212" t="s">
        <v>4078</v>
      </c>
      <c r="F236" s="212" t="s">
        <v>4079</v>
      </c>
      <c r="G236" s="230" t="s">
        <v>3943</v>
      </c>
      <c r="H236" s="212" t="s">
        <v>3944</v>
      </c>
      <c r="I236" s="217"/>
      <c r="J236" s="217"/>
    </row>
    <row r="237" spans="1:10" s="246" customFormat="1" hidden="1">
      <c r="A237" s="212" t="s">
        <v>830</v>
      </c>
      <c r="B237" s="212" t="s">
        <v>831</v>
      </c>
      <c r="C237" s="212" t="s">
        <v>4769</v>
      </c>
      <c r="D237" s="212" t="s">
        <v>4770</v>
      </c>
      <c r="E237" s="212" t="s">
        <v>832</v>
      </c>
      <c r="F237" s="212" t="s">
        <v>833</v>
      </c>
      <c r="G237" s="230" t="s">
        <v>3923</v>
      </c>
      <c r="H237" s="212" t="s">
        <v>3924</v>
      </c>
      <c r="I237" s="217"/>
      <c r="J237" s="217"/>
    </row>
    <row r="238" spans="1:10" s="246" customFormat="1" hidden="1">
      <c r="A238" s="212" t="s">
        <v>830</v>
      </c>
      <c r="B238" s="212" t="s">
        <v>831</v>
      </c>
      <c r="C238" s="212" t="s">
        <v>4769</v>
      </c>
      <c r="D238" s="212" t="s">
        <v>4770</v>
      </c>
      <c r="E238" s="212" t="s">
        <v>834</v>
      </c>
      <c r="F238" s="212" t="s">
        <v>1035</v>
      </c>
      <c r="G238" s="230" t="s">
        <v>3923</v>
      </c>
      <c r="H238" s="212" t="s">
        <v>3924</v>
      </c>
      <c r="I238" s="217"/>
      <c r="J238" s="217"/>
    </row>
    <row r="239" spans="1:10" s="246" customFormat="1">
      <c r="A239" s="212" t="s">
        <v>830</v>
      </c>
      <c r="B239" s="212" t="s">
        <v>831</v>
      </c>
      <c r="C239" s="212" t="s">
        <v>4769</v>
      </c>
      <c r="D239" s="212" t="s">
        <v>4770</v>
      </c>
      <c r="E239" s="212" t="s">
        <v>4080</v>
      </c>
      <c r="F239" s="212" t="s">
        <v>765</v>
      </c>
      <c r="G239" s="230" t="s">
        <v>3923</v>
      </c>
      <c r="H239" s="212" t="s">
        <v>3924</v>
      </c>
      <c r="I239" s="217"/>
      <c r="J239" s="217"/>
    </row>
    <row r="240" spans="1:10" s="246" customFormat="1" hidden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837</v>
      </c>
      <c r="F240" s="212" t="s">
        <v>838</v>
      </c>
      <c r="G240" s="230" t="s">
        <v>3943</v>
      </c>
      <c r="H240" s="212" t="s">
        <v>3944</v>
      </c>
      <c r="I240" s="217"/>
      <c r="J240" s="217"/>
    </row>
    <row r="241" spans="1:10" s="246" customFormat="1" hidden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839</v>
      </c>
      <c r="F241" s="212" t="s">
        <v>1034</v>
      </c>
      <c r="G241" s="230" t="s">
        <v>3943</v>
      </c>
      <c r="H241" s="212" t="s">
        <v>3944</v>
      </c>
      <c r="I241" s="217"/>
      <c r="J241" s="217"/>
    </row>
    <row r="242" spans="1:10" s="246" customFormat="1" hidden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4081</v>
      </c>
      <c r="F242" s="212" t="s">
        <v>765</v>
      </c>
      <c r="G242" s="230" t="s">
        <v>3943</v>
      </c>
      <c r="H242" s="212" t="s">
        <v>3944</v>
      </c>
      <c r="I242" s="217"/>
      <c r="J242" s="217"/>
    </row>
    <row r="243" spans="1:10" s="246" customFormat="1" hidden="1">
      <c r="A243" s="212" t="s">
        <v>835</v>
      </c>
      <c r="B243" s="212" t="s">
        <v>836</v>
      </c>
      <c r="C243" s="212" t="s">
        <v>4771</v>
      </c>
      <c r="D243" s="212" t="s">
        <v>4772</v>
      </c>
      <c r="E243" s="212" t="s">
        <v>840</v>
      </c>
      <c r="F243" s="212" t="s">
        <v>841</v>
      </c>
      <c r="G243" s="230" t="s">
        <v>3943</v>
      </c>
      <c r="H243" s="212" t="s">
        <v>3944</v>
      </c>
      <c r="I243" s="217"/>
      <c r="J243" s="217"/>
    </row>
    <row r="244" spans="1:10" s="246" customFormat="1" hidden="1">
      <c r="A244" s="212" t="s">
        <v>835</v>
      </c>
      <c r="B244" s="212" t="s">
        <v>836</v>
      </c>
      <c r="C244" s="212" t="s">
        <v>4771</v>
      </c>
      <c r="D244" s="212" t="s">
        <v>4772</v>
      </c>
      <c r="E244" s="212" t="s">
        <v>842</v>
      </c>
      <c r="F244" s="212" t="s">
        <v>843</v>
      </c>
      <c r="G244" s="230" t="s">
        <v>3943</v>
      </c>
      <c r="H244" s="212" t="s">
        <v>3944</v>
      </c>
      <c r="I244" s="217"/>
      <c r="J244" s="217"/>
    </row>
    <row r="245" spans="1:10" s="246" customFormat="1" hidden="1">
      <c r="A245" s="212" t="s">
        <v>835</v>
      </c>
      <c r="B245" s="212" t="s">
        <v>836</v>
      </c>
      <c r="C245" s="212" t="s">
        <v>4771</v>
      </c>
      <c r="D245" s="212" t="s">
        <v>4772</v>
      </c>
      <c r="E245" s="212" t="s">
        <v>2307</v>
      </c>
      <c r="F245" s="212" t="s">
        <v>4082</v>
      </c>
      <c r="G245" s="230" t="s">
        <v>3943</v>
      </c>
      <c r="H245" s="212" t="s">
        <v>3944</v>
      </c>
      <c r="I245" s="217"/>
      <c r="J245" s="217"/>
    </row>
    <row r="246" spans="1:10" s="246" customFormat="1" hidden="1">
      <c r="A246" s="212" t="s">
        <v>835</v>
      </c>
      <c r="B246" s="212" t="s">
        <v>836</v>
      </c>
      <c r="C246" s="212" t="s">
        <v>4771</v>
      </c>
      <c r="D246" s="212" t="s">
        <v>4772</v>
      </c>
      <c r="E246" s="212" t="s">
        <v>4083</v>
      </c>
      <c r="F246" s="212" t="s">
        <v>4079</v>
      </c>
      <c r="G246" s="230" t="s">
        <v>3943</v>
      </c>
      <c r="H246" s="212" t="s">
        <v>3944</v>
      </c>
      <c r="I246" s="217"/>
      <c r="J246" s="217"/>
    </row>
    <row r="247" spans="1:10" s="246" customFormat="1" hidden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4084</v>
      </c>
      <c r="F247" s="212" t="s">
        <v>4085</v>
      </c>
      <c r="G247" s="230" t="s">
        <v>3925</v>
      </c>
      <c r="H247" s="212" t="s">
        <v>3926</v>
      </c>
      <c r="I247" s="217"/>
      <c r="J247" s="217"/>
    </row>
    <row r="248" spans="1:10" s="246" customFormat="1" hidden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846</v>
      </c>
      <c r="F248" s="212" t="s">
        <v>4086</v>
      </c>
      <c r="G248" s="230" t="s">
        <v>3925</v>
      </c>
      <c r="H248" s="212" t="s">
        <v>3926</v>
      </c>
      <c r="I248" s="217"/>
      <c r="J248" s="217"/>
    </row>
    <row r="249" spans="1:10" s="246" customFormat="1" hidden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4087</v>
      </c>
      <c r="F249" s="212" t="s">
        <v>4057</v>
      </c>
      <c r="G249" s="230" t="s">
        <v>3925</v>
      </c>
      <c r="H249" s="212" t="s">
        <v>3926</v>
      </c>
      <c r="I249" s="217"/>
      <c r="J249" s="217"/>
    </row>
    <row r="250" spans="1:10" s="246" customFormat="1" hidden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847</v>
      </c>
      <c r="F250" s="212" t="s">
        <v>848</v>
      </c>
      <c r="G250" s="230" t="s">
        <v>3925</v>
      </c>
      <c r="H250" s="212" t="s">
        <v>3926</v>
      </c>
      <c r="I250" s="217"/>
      <c r="J250" s="217"/>
    </row>
    <row r="251" spans="1:10" s="246" customFormat="1" hidden="1">
      <c r="A251" s="212" t="s">
        <v>844</v>
      </c>
      <c r="B251" s="212" t="s">
        <v>845</v>
      </c>
      <c r="C251" s="212" t="s">
        <v>4761</v>
      </c>
      <c r="D251" s="212" t="s">
        <v>4762</v>
      </c>
      <c r="E251" s="212" t="s">
        <v>849</v>
      </c>
      <c r="F251" s="212" t="s">
        <v>4088</v>
      </c>
      <c r="G251" s="230" t="s">
        <v>3925</v>
      </c>
      <c r="H251" s="212" t="s">
        <v>3926</v>
      </c>
      <c r="I251" s="217"/>
      <c r="J251" s="217"/>
    </row>
    <row r="252" spans="1:10" s="246" customFormat="1" hidden="1">
      <c r="A252" s="212" t="s">
        <v>844</v>
      </c>
      <c r="B252" s="212" t="s">
        <v>845</v>
      </c>
      <c r="C252" s="212" t="s">
        <v>4761</v>
      </c>
      <c r="D252" s="212" t="s">
        <v>4762</v>
      </c>
      <c r="E252" s="212" t="s">
        <v>850</v>
      </c>
      <c r="F252" s="212" t="s">
        <v>851</v>
      </c>
      <c r="G252" s="230" t="s">
        <v>3925</v>
      </c>
      <c r="H252" s="212" t="s">
        <v>3926</v>
      </c>
      <c r="I252" s="217"/>
      <c r="J252" s="217"/>
    </row>
    <row r="253" spans="1:10" s="246" customFormat="1" hidden="1">
      <c r="A253" s="212" t="s">
        <v>844</v>
      </c>
      <c r="B253" s="212" t="s">
        <v>845</v>
      </c>
      <c r="C253" s="212" t="s">
        <v>4761</v>
      </c>
      <c r="D253" s="212" t="s">
        <v>4762</v>
      </c>
      <c r="E253" s="212" t="s">
        <v>852</v>
      </c>
      <c r="F253" s="212" t="s">
        <v>853</v>
      </c>
      <c r="G253" s="230" t="s">
        <v>3925</v>
      </c>
      <c r="H253" s="212" t="s">
        <v>3926</v>
      </c>
      <c r="I253" s="217"/>
      <c r="J253" s="217"/>
    </row>
    <row r="254" spans="1:10" s="246" customFormat="1" hidden="1">
      <c r="A254" s="212" t="s">
        <v>844</v>
      </c>
      <c r="B254" s="212" t="s">
        <v>845</v>
      </c>
      <c r="C254" s="212" t="s">
        <v>4761</v>
      </c>
      <c r="D254" s="212" t="s">
        <v>4762</v>
      </c>
      <c r="E254" s="212" t="s">
        <v>1221</v>
      </c>
      <c r="F254" s="212" t="s">
        <v>677</v>
      </c>
      <c r="G254" s="230" t="s">
        <v>3925</v>
      </c>
      <c r="H254" s="212" t="s">
        <v>3926</v>
      </c>
      <c r="I254" s="217"/>
      <c r="J254" s="217"/>
    </row>
    <row r="255" spans="1:10" s="246" customFormat="1" hidden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856</v>
      </c>
      <c r="F255" s="212" t="s">
        <v>857</v>
      </c>
      <c r="G255" s="230" t="s">
        <v>3929</v>
      </c>
      <c r="H255" s="212" t="s">
        <v>3930</v>
      </c>
      <c r="I255" s="217"/>
      <c r="J255" s="217"/>
    </row>
    <row r="256" spans="1:10" s="246" customFormat="1" hidden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859</v>
      </c>
      <c r="F256" s="212" t="s">
        <v>860</v>
      </c>
      <c r="G256" s="230" t="s">
        <v>3929</v>
      </c>
      <c r="H256" s="212" t="s">
        <v>3930</v>
      </c>
      <c r="I256" s="217"/>
      <c r="J256" s="217"/>
    </row>
    <row r="257" spans="1:10" s="246" customFormat="1" hidden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861</v>
      </c>
      <c r="F257" s="212" t="s">
        <v>862</v>
      </c>
      <c r="G257" s="230" t="s">
        <v>3929</v>
      </c>
      <c r="H257" s="212" t="s">
        <v>3930</v>
      </c>
      <c r="I257" s="217"/>
      <c r="J257" s="217"/>
    </row>
    <row r="258" spans="1:10" s="246" customFormat="1" hidden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863</v>
      </c>
      <c r="F258" s="212" t="s">
        <v>864</v>
      </c>
      <c r="G258" s="230" t="s">
        <v>3929</v>
      </c>
      <c r="H258" s="212" t="s">
        <v>3930</v>
      </c>
      <c r="I258" s="217"/>
      <c r="J258" s="217"/>
    </row>
    <row r="259" spans="1:10" s="246" customFormat="1" hidden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865</v>
      </c>
      <c r="F259" s="212" t="s">
        <v>866</v>
      </c>
      <c r="G259" s="230" t="s">
        <v>3929</v>
      </c>
      <c r="H259" s="212" t="s">
        <v>3930</v>
      </c>
      <c r="I259" s="217"/>
      <c r="J259" s="217"/>
    </row>
    <row r="260" spans="1:10" s="246" customFormat="1" hidden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867</v>
      </c>
      <c r="F260" s="212" t="s">
        <v>868</v>
      </c>
      <c r="G260" s="230" t="s">
        <v>3929</v>
      </c>
      <c r="H260" s="212" t="s">
        <v>3930</v>
      </c>
      <c r="I260" s="217"/>
      <c r="J260" s="217"/>
    </row>
    <row r="261" spans="1:10" s="246" customFormat="1" hidden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869</v>
      </c>
      <c r="F261" s="212" t="s">
        <v>870</v>
      </c>
      <c r="G261" s="230" t="s">
        <v>3929</v>
      </c>
      <c r="H261" s="212" t="s">
        <v>3930</v>
      </c>
      <c r="I261" s="217"/>
      <c r="J261" s="217"/>
    </row>
    <row r="262" spans="1:10" s="246" customFormat="1" hidden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871</v>
      </c>
      <c r="F262" s="212" t="s">
        <v>872</v>
      </c>
      <c r="G262" s="230" t="s">
        <v>3929</v>
      </c>
      <c r="H262" s="212" t="s">
        <v>3930</v>
      </c>
      <c r="I262" s="217"/>
      <c r="J262" s="217"/>
    </row>
    <row r="263" spans="1:10" s="246" customFormat="1" hidden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873</v>
      </c>
      <c r="F263" s="212" t="s">
        <v>874</v>
      </c>
      <c r="G263" s="230" t="s">
        <v>3929</v>
      </c>
      <c r="H263" s="212" t="s">
        <v>3930</v>
      </c>
      <c r="I263" s="217"/>
      <c r="J263" s="217"/>
    </row>
    <row r="264" spans="1:10" s="246" customFormat="1" hidden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875</v>
      </c>
      <c r="F264" s="212" t="s">
        <v>876</v>
      </c>
      <c r="G264" s="230" t="s">
        <v>3929</v>
      </c>
      <c r="H264" s="212" t="s">
        <v>3930</v>
      </c>
      <c r="I264" s="217"/>
      <c r="J264" s="217"/>
    </row>
    <row r="265" spans="1:10" s="246" customFormat="1" hidden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877</v>
      </c>
      <c r="F265" s="212" t="s">
        <v>878</v>
      </c>
      <c r="G265" s="230" t="s">
        <v>3929</v>
      </c>
      <c r="H265" s="212" t="s">
        <v>3930</v>
      </c>
      <c r="I265" s="217"/>
      <c r="J265" s="217"/>
    </row>
    <row r="266" spans="1:10" s="246" customFormat="1" hidden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879</v>
      </c>
      <c r="F266" s="212" t="s">
        <v>880</v>
      </c>
      <c r="G266" s="230" t="s">
        <v>3929</v>
      </c>
      <c r="H266" s="212" t="s">
        <v>3930</v>
      </c>
      <c r="I266" s="217"/>
      <c r="J266" s="217"/>
    </row>
    <row r="267" spans="1:10" s="246" customFormat="1" hidden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1222</v>
      </c>
      <c r="F267" s="212" t="s">
        <v>1223</v>
      </c>
      <c r="G267" s="230" t="s">
        <v>3929</v>
      </c>
      <c r="H267" s="212" t="s">
        <v>3930</v>
      </c>
      <c r="I267" s="217"/>
      <c r="J267" s="217"/>
    </row>
    <row r="268" spans="1:10" s="246" customFormat="1" hidden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1522</v>
      </c>
      <c r="F268" s="212" t="s">
        <v>1523</v>
      </c>
      <c r="G268" s="230" t="s">
        <v>3929</v>
      </c>
      <c r="H268" s="212" t="s">
        <v>3930</v>
      </c>
      <c r="I268" s="217"/>
      <c r="J268" s="217"/>
    </row>
    <row r="269" spans="1:10" s="246" customFormat="1" hidden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2308</v>
      </c>
      <c r="F269" s="212" t="s">
        <v>2309</v>
      </c>
      <c r="G269" s="230" t="s">
        <v>3929</v>
      </c>
      <c r="H269" s="212" t="s">
        <v>3930</v>
      </c>
      <c r="I269" s="217"/>
      <c r="J269" s="217"/>
    </row>
    <row r="270" spans="1:10" s="246" customFormat="1" hidden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1524</v>
      </c>
      <c r="F270" s="212" t="s">
        <v>1525</v>
      </c>
      <c r="G270" s="230" t="s">
        <v>3929</v>
      </c>
      <c r="H270" s="212" t="s">
        <v>3930</v>
      </c>
      <c r="I270" s="217"/>
      <c r="J270" s="217"/>
    </row>
    <row r="271" spans="1:10" s="246" customFormat="1" hidden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4089</v>
      </c>
      <c r="F271" s="212" t="s">
        <v>4090</v>
      </c>
      <c r="G271" s="230" t="s">
        <v>3929</v>
      </c>
      <c r="H271" s="212" t="s">
        <v>3930</v>
      </c>
      <c r="I271" s="217"/>
      <c r="J271" s="217"/>
    </row>
    <row r="272" spans="1:10" s="246" customFormat="1" hidden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4091</v>
      </c>
      <c r="F272" s="212" t="s">
        <v>4057</v>
      </c>
      <c r="G272" s="230" t="s">
        <v>3929</v>
      </c>
      <c r="H272" s="212" t="s">
        <v>3930</v>
      </c>
      <c r="I272" s="217"/>
      <c r="J272" s="217"/>
    </row>
    <row r="273" spans="1:10" s="246" customFormat="1" hidden="1">
      <c r="A273" s="212" t="s">
        <v>854</v>
      </c>
      <c r="B273" s="212" t="s">
        <v>855</v>
      </c>
      <c r="C273" s="212" t="s">
        <v>4767</v>
      </c>
      <c r="D273" s="212" t="s">
        <v>4768</v>
      </c>
      <c r="E273" s="212" t="s">
        <v>881</v>
      </c>
      <c r="F273" s="212" t="s">
        <v>882</v>
      </c>
      <c r="G273" s="230" t="s">
        <v>3929</v>
      </c>
      <c r="H273" s="212" t="s">
        <v>3930</v>
      </c>
      <c r="I273" s="217"/>
      <c r="J273" s="217"/>
    </row>
    <row r="274" spans="1:10" s="246" customFormat="1" hidden="1">
      <c r="A274" s="212" t="s">
        <v>854</v>
      </c>
      <c r="B274" s="212" t="s">
        <v>855</v>
      </c>
      <c r="C274" s="212" t="s">
        <v>4767</v>
      </c>
      <c r="D274" s="212" t="s">
        <v>4768</v>
      </c>
      <c r="E274" s="212" t="s">
        <v>883</v>
      </c>
      <c r="F274" s="212" t="s">
        <v>884</v>
      </c>
      <c r="G274" s="230" t="s">
        <v>3929</v>
      </c>
      <c r="H274" s="212" t="s">
        <v>3930</v>
      </c>
      <c r="I274" s="217"/>
      <c r="J274" s="217"/>
    </row>
    <row r="275" spans="1:10" s="246" customFormat="1" hidden="1">
      <c r="A275" s="212" t="s">
        <v>854</v>
      </c>
      <c r="B275" s="212" t="s">
        <v>855</v>
      </c>
      <c r="C275" s="212" t="s">
        <v>4767</v>
      </c>
      <c r="D275" s="212" t="s">
        <v>4768</v>
      </c>
      <c r="E275" s="212" t="s">
        <v>885</v>
      </c>
      <c r="F275" s="212" t="s">
        <v>677</v>
      </c>
      <c r="G275" s="230" t="s">
        <v>3929</v>
      </c>
      <c r="H275" s="212" t="s">
        <v>3930</v>
      </c>
      <c r="I275" s="217"/>
      <c r="J275" s="217"/>
    </row>
    <row r="276" spans="1:10" s="246" customFormat="1" hidden="1">
      <c r="A276" s="212" t="s">
        <v>854</v>
      </c>
      <c r="B276" s="212" t="s">
        <v>855</v>
      </c>
      <c r="C276" s="212" t="s">
        <v>4767</v>
      </c>
      <c r="D276" s="212" t="s">
        <v>4768</v>
      </c>
      <c r="E276" s="212" t="s">
        <v>4092</v>
      </c>
      <c r="F276" s="212" t="s">
        <v>4093</v>
      </c>
      <c r="G276" s="230" t="s">
        <v>3929</v>
      </c>
      <c r="H276" s="212" t="s">
        <v>3930</v>
      </c>
      <c r="I276" s="217"/>
      <c r="J276" s="217"/>
    </row>
    <row r="277" spans="1:10" s="246" customFormat="1" hidden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888</v>
      </c>
      <c r="F277" s="212" t="s">
        <v>889</v>
      </c>
      <c r="G277" s="230" t="s">
        <v>3925</v>
      </c>
      <c r="H277" s="212" t="s">
        <v>3926</v>
      </c>
      <c r="I277" s="217"/>
      <c r="J277" s="217"/>
    </row>
    <row r="278" spans="1:10" s="246" customFormat="1" hidden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890</v>
      </c>
      <c r="F278" s="212" t="s">
        <v>1224</v>
      </c>
      <c r="G278" s="230" t="s">
        <v>3925</v>
      </c>
      <c r="H278" s="212" t="s">
        <v>3926</v>
      </c>
      <c r="I278" s="217"/>
      <c r="J278" s="217"/>
    </row>
    <row r="279" spans="1:10" s="246" customFormat="1" hidden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891</v>
      </c>
      <c r="F279" s="212" t="s">
        <v>892</v>
      </c>
      <c r="G279" s="230" t="s">
        <v>3925</v>
      </c>
      <c r="H279" s="212" t="s">
        <v>3926</v>
      </c>
      <c r="I279" s="217"/>
      <c r="J279" s="217"/>
    </row>
    <row r="280" spans="1:10" s="246" customFormat="1" hidden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2310</v>
      </c>
      <c r="F280" s="212" t="s">
        <v>2311</v>
      </c>
      <c r="G280" s="230" t="s">
        <v>3925</v>
      </c>
      <c r="H280" s="212" t="s">
        <v>3926</v>
      </c>
      <c r="I280" s="217"/>
      <c r="J280" s="217"/>
    </row>
    <row r="281" spans="1:10" s="246" customFormat="1" hidden="1">
      <c r="A281" s="212" t="s">
        <v>886</v>
      </c>
      <c r="B281" s="212" t="s">
        <v>887</v>
      </c>
      <c r="C281" s="212" t="s">
        <v>4761</v>
      </c>
      <c r="D281" s="212" t="s">
        <v>4762</v>
      </c>
      <c r="E281" s="212" t="s">
        <v>893</v>
      </c>
      <c r="F281" s="212" t="s">
        <v>894</v>
      </c>
      <c r="G281" s="230" t="s">
        <v>3925</v>
      </c>
      <c r="H281" s="212" t="s">
        <v>3926</v>
      </c>
      <c r="I281" s="217"/>
      <c r="J281" s="217"/>
    </row>
    <row r="282" spans="1:10" s="246" customFormat="1" hidden="1">
      <c r="A282" s="212" t="s">
        <v>886</v>
      </c>
      <c r="B282" s="212" t="s">
        <v>887</v>
      </c>
      <c r="C282" s="212" t="s">
        <v>4761</v>
      </c>
      <c r="D282" s="212" t="s">
        <v>4762</v>
      </c>
      <c r="E282" s="212" t="s">
        <v>1561</v>
      </c>
      <c r="F282" s="212" t="s">
        <v>4094</v>
      </c>
      <c r="G282" s="230" t="s">
        <v>3925</v>
      </c>
      <c r="H282" s="212" t="s">
        <v>3926</v>
      </c>
      <c r="I282" s="217"/>
      <c r="J282" s="217"/>
    </row>
    <row r="283" spans="1:10" s="246" customFormat="1" hidden="1">
      <c r="A283" s="212" t="s">
        <v>886</v>
      </c>
      <c r="B283" s="212" t="s">
        <v>887</v>
      </c>
      <c r="C283" s="212" t="s">
        <v>4761</v>
      </c>
      <c r="D283" s="212" t="s">
        <v>4762</v>
      </c>
      <c r="E283" s="212" t="s">
        <v>1562</v>
      </c>
      <c r="F283" s="212" t="s">
        <v>2312</v>
      </c>
      <c r="G283" s="230" t="s">
        <v>3925</v>
      </c>
      <c r="H283" s="212" t="s">
        <v>3926</v>
      </c>
      <c r="I283" s="217"/>
      <c r="J283" s="217"/>
    </row>
    <row r="284" spans="1:10" s="246" customFormat="1" hidden="1">
      <c r="A284" s="212" t="s">
        <v>886</v>
      </c>
      <c r="B284" s="212" t="s">
        <v>887</v>
      </c>
      <c r="C284" s="212" t="s">
        <v>4761</v>
      </c>
      <c r="D284" s="212" t="s">
        <v>4762</v>
      </c>
      <c r="E284" s="212" t="s">
        <v>4095</v>
      </c>
      <c r="F284" s="212" t="s">
        <v>4096</v>
      </c>
      <c r="G284" s="230" t="s">
        <v>3925</v>
      </c>
      <c r="H284" s="212" t="s">
        <v>3926</v>
      </c>
      <c r="I284" s="217"/>
      <c r="J284" s="217"/>
    </row>
    <row r="285" spans="1:10" s="246" customFormat="1" hidden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897</v>
      </c>
      <c r="F285" s="212" t="s">
        <v>898</v>
      </c>
      <c r="G285" s="230" t="s">
        <v>3925</v>
      </c>
      <c r="H285" s="212" t="s">
        <v>3926</v>
      </c>
      <c r="I285" s="217"/>
      <c r="J285" s="217"/>
    </row>
    <row r="286" spans="1:10" s="246" customFormat="1" hidden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899</v>
      </c>
      <c r="F286" s="212" t="s">
        <v>4097</v>
      </c>
      <c r="G286" s="230" t="s">
        <v>3925</v>
      </c>
      <c r="H286" s="212" t="s">
        <v>3926</v>
      </c>
      <c r="I286" s="217"/>
      <c r="J286" s="217"/>
    </row>
    <row r="287" spans="1:10" s="246" customFormat="1" hidden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900</v>
      </c>
      <c r="F287" s="212" t="s">
        <v>901</v>
      </c>
      <c r="G287" s="230" t="s">
        <v>3925</v>
      </c>
      <c r="H287" s="212" t="s">
        <v>3926</v>
      </c>
      <c r="I287" s="217"/>
      <c r="J287" s="217"/>
    </row>
    <row r="288" spans="1:10" s="246" customFormat="1" hidden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902</v>
      </c>
      <c r="F288" s="212" t="s">
        <v>903</v>
      </c>
      <c r="G288" s="230" t="s">
        <v>3925</v>
      </c>
      <c r="H288" s="212" t="s">
        <v>3926</v>
      </c>
      <c r="I288" s="217"/>
      <c r="J288" s="217"/>
    </row>
    <row r="289" spans="1:10" s="246" customFormat="1" hidden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904</v>
      </c>
      <c r="F289" s="212" t="s">
        <v>905</v>
      </c>
      <c r="G289" s="230" t="s">
        <v>3925</v>
      </c>
      <c r="H289" s="212" t="s">
        <v>3926</v>
      </c>
      <c r="I289" s="217"/>
      <c r="J289" s="217"/>
    </row>
    <row r="290" spans="1:10" s="246" customFormat="1" hidden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906</v>
      </c>
      <c r="F290" s="212" t="s">
        <v>907</v>
      </c>
      <c r="G290" s="230" t="s">
        <v>3925</v>
      </c>
      <c r="H290" s="212" t="s">
        <v>3926</v>
      </c>
      <c r="I290" s="217"/>
      <c r="J290" s="217"/>
    </row>
    <row r="291" spans="1:10" s="246" customFormat="1" hidden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908</v>
      </c>
      <c r="F291" s="212" t="s">
        <v>909</v>
      </c>
      <c r="G291" s="230" t="s">
        <v>3925</v>
      </c>
      <c r="H291" s="212" t="s">
        <v>3926</v>
      </c>
      <c r="I291" s="217"/>
      <c r="J291" s="217"/>
    </row>
    <row r="292" spans="1:10" s="246" customFormat="1" hidden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910</v>
      </c>
      <c r="F292" s="212" t="s">
        <v>911</v>
      </c>
      <c r="G292" s="230" t="s">
        <v>3925</v>
      </c>
      <c r="H292" s="212" t="s">
        <v>3926</v>
      </c>
      <c r="I292" s="217"/>
      <c r="J292" s="217"/>
    </row>
    <row r="293" spans="1:10" s="246" customFormat="1" hidden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912</v>
      </c>
      <c r="F293" s="212" t="s">
        <v>913</v>
      </c>
      <c r="G293" s="230" t="s">
        <v>3925</v>
      </c>
      <c r="H293" s="212" t="s">
        <v>3926</v>
      </c>
      <c r="I293" s="217"/>
      <c r="J293" s="217"/>
    </row>
    <row r="294" spans="1:10" s="246" customFormat="1" hidden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914</v>
      </c>
      <c r="F294" s="212" t="s">
        <v>2313</v>
      </c>
      <c r="G294" s="230" t="s">
        <v>3925</v>
      </c>
      <c r="H294" s="212" t="s">
        <v>3926</v>
      </c>
      <c r="I294" s="217"/>
      <c r="J294" s="217"/>
    </row>
    <row r="295" spans="1:10" s="246" customFormat="1" hidden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915</v>
      </c>
      <c r="F295" s="212" t="s">
        <v>1225</v>
      </c>
      <c r="G295" s="230" t="s">
        <v>3925</v>
      </c>
      <c r="H295" s="212" t="s">
        <v>3926</v>
      </c>
      <c r="I295" s="217"/>
      <c r="J295" s="217"/>
    </row>
    <row r="296" spans="1:10" s="246" customFormat="1" hidden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916</v>
      </c>
      <c r="F296" s="212" t="s">
        <v>1226</v>
      </c>
      <c r="G296" s="230" t="s">
        <v>3925</v>
      </c>
      <c r="H296" s="212" t="s">
        <v>3926</v>
      </c>
      <c r="I296" s="217"/>
      <c r="J296" s="217"/>
    </row>
    <row r="297" spans="1:10" s="246" customFormat="1" hidden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917</v>
      </c>
      <c r="F297" s="212" t="s">
        <v>1227</v>
      </c>
      <c r="G297" s="230" t="s">
        <v>3925</v>
      </c>
      <c r="H297" s="212" t="s">
        <v>3926</v>
      </c>
      <c r="I297" s="217"/>
      <c r="J297" s="217"/>
    </row>
    <row r="298" spans="1:10" s="246" customFormat="1" hidden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918</v>
      </c>
      <c r="F298" s="212" t="s">
        <v>919</v>
      </c>
      <c r="G298" s="230" t="s">
        <v>3925</v>
      </c>
      <c r="H298" s="212" t="s">
        <v>3926</v>
      </c>
      <c r="I298" s="217"/>
      <c r="J298" s="217"/>
    </row>
    <row r="299" spans="1:10" s="246" customFormat="1" hidden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920</v>
      </c>
      <c r="F299" s="212" t="s">
        <v>4098</v>
      </c>
      <c r="G299" s="230" t="s">
        <v>3925</v>
      </c>
      <c r="H299" s="212" t="s">
        <v>3926</v>
      </c>
      <c r="I299" s="217"/>
      <c r="J299" s="217"/>
    </row>
    <row r="300" spans="1:10" s="246" customFormat="1" hidden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921</v>
      </c>
      <c r="F300" s="212" t="s">
        <v>1228</v>
      </c>
      <c r="G300" s="230" t="s">
        <v>3925</v>
      </c>
      <c r="H300" s="212" t="s">
        <v>3926</v>
      </c>
      <c r="I300" s="217"/>
      <c r="J300" s="217"/>
    </row>
    <row r="301" spans="1:10" s="246" customFormat="1" hidden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922</v>
      </c>
      <c r="F301" s="212" t="s">
        <v>923</v>
      </c>
      <c r="G301" s="230" t="s">
        <v>3925</v>
      </c>
      <c r="H301" s="212" t="s">
        <v>3926</v>
      </c>
      <c r="I301" s="217"/>
      <c r="J301" s="217"/>
    </row>
    <row r="302" spans="1:10" s="246" customFormat="1" hidden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924</v>
      </c>
      <c r="F302" s="212" t="s">
        <v>925</v>
      </c>
      <c r="G302" s="230" t="s">
        <v>3925</v>
      </c>
      <c r="H302" s="212" t="s">
        <v>3926</v>
      </c>
      <c r="I302" s="217"/>
      <c r="J302" s="217"/>
    </row>
    <row r="303" spans="1:10" s="246" customFormat="1" hidden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1510</v>
      </c>
      <c r="F303" s="212" t="s">
        <v>1511</v>
      </c>
      <c r="G303" s="230" t="s">
        <v>3925</v>
      </c>
      <c r="H303" s="212" t="s">
        <v>3926</v>
      </c>
      <c r="I303" s="217"/>
      <c r="J303" s="217"/>
    </row>
    <row r="304" spans="1:10" s="246" customFormat="1" hidden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1512</v>
      </c>
      <c r="F304" s="212" t="s">
        <v>1513</v>
      </c>
      <c r="G304" s="230" t="s">
        <v>3925</v>
      </c>
      <c r="H304" s="212" t="s">
        <v>3926</v>
      </c>
      <c r="I304" s="217"/>
      <c r="J304" s="217"/>
    </row>
    <row r="305" spans="1:10" s="246" customFormat="1" hidden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1514</v>
      </c>
      <c r="F305" s="212" t="s">
        <v>1515</v>
      </c>
      <c r="G305" s="230" t="s">
        <v>3925</v>
      </c>
      <c r="H305" s="212" t="s">
        <v>3926</v>
      </c>
      <c r="I305" s="217"/>
      <c r="J305" s="217"/>
    </row>
    <row r="306" spans="1:10" s="246" customFormat="1" hidden="1">
      <c r="A306" s="212" t="s">
        <v>895</v>
      </c>
      <c r="B306" s="212" t="s">
        <v>896</v>
      </c>
      <c r="C306" s="212" t="s">
        <v>4761</v>
      </c>
      <c r="D306" s="212" t="s">
        <v>4762</v>
      </c>
      <c r="E306" s="212" t="s">
        <v>2314</v>
      </c>
      <c r="F306" s="212" t="s">
        <v>2315</v>
      </c>
      <c r="G306" s="230" t="s">
        <v>3925</v>
      </c>
      <c r="H306" s="212" t="s">
        <v>3926</v>
      </c>
      <c r="I306" s="217"/>
      <c r="J306" s="217"/>
    </row>
    <row r="307" spans="1:10" s="246" customFormat="1" hidden="1">
      <c r="A307" s="212" t="s">
        <v>895</v>
      </c>
      <c r="B307" s="212" t="s">
        <v>896</v>
      </c>
      <c r="C307" s="212" t="s">
        <v>4761</v>
      </c>
      <c r="D307" s="212" t="s">
        <v>4762</v>
      </c>
      <c r="E307" s="212" t="s">
        <v>2316</v>
      </c>
      <c r="F307" s="212" t="s">
        <v>2317</v>
      </c>
      <c r="G307" s="230" t="s">
        <v>3925</v>
      </c>
      <c r="H307" s="212" t="s">
        <v>3926</v>
      </c>
      <c r="I307" s="217"/>
      <c r="J307" s="217"/>
    </row>
    <row r="308" spans="1:10" s="246" customFormat="1" hidden="1">
      <c r="A308" s="212" t="s">
        <v>895</v>
      </c>
      <c r="B308" s="212" t="s">
        <v>896</v>
      </c>
      <c r="C308" s="212" t="s">
        <v>4761</v>
      </c>
      <c r="D308" s="212" t="s">
        <v>4762</v>
      </c>
      <c r="E308" s="212" t="s">
        <v>4099</v>
      </c>
      <c r="F308" s="212" t="s">
        <v>4100</v>
      </c>
      <c r="G308" s="230" t="s">
        <v>3925</v>
      </c>
      <c r="H308" s="212" t="s">
        <v>3926</v>
      </c>
      <c r="I308" s="217"/>
      <c r="J308" s="217"/>
    </row>
    <row r="309" spans="1:10" s="246" customFormat="1" hidden="1">
      <c r="A309" s="212" t="s">
        <v>895</v>
      </c>
      <c r="B309" s="212" t="s">
        <v>896</v>
      </c>
      <c r="C309" s="212" t="s">
        <v>4761</v>
      </c>
      <c r="D309" s="212" t="s">
        <v>4762</v>
      </c>
      <c r="E309" s="212" t="s">
        <v>4101</v>
      </c>
      <c r="F309" s="212" t="s">
        <v>4102</v>
      </c>
      <c r="G309" s="230" t="s">
        <v>3925</v>
      </c>
      <c r="H309" s="212" t="s">
        <v>3926</v>
      </c>
      <c r="I309" s="217"/>
      <c r="J309" s="217"/>
    </row>
    <row r="310" spans="1:10" s="246" customFormat="1" hidden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928</v>
      </c>
      <c r="F310" s="212" t="s">
        <v>929</v>
      </c>
      <c r="G310" s="230" t="s">
        <v>3941</v>
      </c>
      <c r="H310" s="212" t="s">
        <v>3942</v>
      </c>
      <c r="I310" s="217"/>
      <c r="J310" s="217"/>
    </row>
    <row r="311" spans="1:10" s="246" customFormat="1" hidden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928</v>
      </c>
      <c r="F311" s="212" t="s">
        <v>929</v>
      </c>
      <c r="G311" s="230" t="s">
        <v>3925</v>
      </c>
      <c r="H311" s="212" t="s">
        <v>3926</v>
      </c>
      <c r="I311" s="217"/>
      <c r="J311" s="217"/>
    </row>
    <row r="312" spans="1:10" s="246" customFormat="1" hidden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930</v>
      </c>
      <c r="F312" s="212" t="s">
        <v>931</v>
      </c>
      <c r="G312" s="230" t="s">
        <v>3925</v>
      </c>
      <c r="H312" s="212" t="s">
        <v>3926</v>
      </c>
      <c r="I312" s="217"/>
      <c r="J312" s="217"/>
    </row>
    <row r="313" spans="1:10" s="246" customFormat="1" hidden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932</v>
      </c>
      <c r="F313" s="212" t="s">
        <v>933</v>
      </c>
      <c r="G313" s="230" t="s">
        <v>3925</v>
      </c>
      <c r="H313" s="212" t="s">
        <v>3926</v>
      </c>
      <c r="I313" s="217"/>
      <c r="J313" s="217"/>
    </row>
    <row r="314" spans="1:10" s="246" customFormat="1" hidden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934</v>
      </c>
      <c r="F314" s="212" t="s">
        <v>935</v>
      </c>
      <c r="G314" s="230" t="s">
        <v>3925</v>
      </c>
      <c r="H314" s="212" t="s">
        <v>3926</v>
      </c>
      <c r="I314" s="217"/>
      <c r="J314" s="217"/>
    </row>
    <row r="315" spans="1:10" s="246" customFormat="1" hidden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936</v>
      </c>
      <c r="F315" s="212" t="s">
        <v>937</v>
      </c>
      <c r="G315" s="230" t="s">
        <v>3925</v>
      </c>
      <c r="H315" s="212" t="s">
        <v>3926</v>
      </c>
      <c r="I315" s="217"/>
      <c r="J315" s="217"/>
    </row>
    <row r="316" spans="1:10" s="246" customFormat="1" hidden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938</v>
      </c>
      <c r="F316" s="212" t="s">
        <v>939</v>
      </c>
      <c r="G316" s="230" t="s">
        <v>3925</v>
      </c>
      <c r="H316" s="212" t="s">
        <v>3926</v>
      </c>
      <c r="I316" s="217"/>
      <c r="J316" s="217"/>
    </row>
    <row r="317" spans="1:10" s="246" customFormat="1" hidden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940</v>
      </c>
      <c r="F317" s="212" t="s">
        <v>941</v>
      </c>
      <c r="G317" s="230" t="s">
        <v>3925</v>
      </c>
      <c r="H317" s="212" t="s">
        <v>3926</v>
      </c>
      <c r="I317" s="217"/>
      <c r="J317" s="217"/>
    </row>
    <row r="318" spans="1:10" s="246" customFormat="1" hidden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942</v>
      </c>
      <c r="F318" s="212" t="s">
        <v>943</v>
      </c>
      <c r="G318" s="230" t="s">
        <v>3925</v>
      </c>
      <c r="H318" s="212" t="s">
        <v>3926</v>
      </c>
      <c r="I318" s="217"/>
      <c r="J318" s="217"/>
    </row>
    <row r="319" spans="1:10" s="246" customFormat="1" hidden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944</v>
      </c>
      <c r="F319" s="212" t="s">
        <v>945</v>
      </c>
      <c r="G319" s="230" t="s">
        <v>3941</v>
      </c>
      <c r="H319" s="212" t="s">
        <v>3942</v>
      </c>
      <c r="I319" s="217"/>
      <c r="J319" s="217"/>
    </row>
    <row r="320" spans="1:10" s="246" customFormat="1" hidden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944</v>
      </c>
      <c r="F320" s="212" t="s">
        <v>945</v>
      </c>
      <c r="G320" s="230" t="s">
        <v>3925</v>
      </c>
      <c r="H320" s="212" t="s">
        <v>3926</v>
      </c>
      <c r="I320" s="217"/>
      <c r="J320" s="217"/>
    </row>
    <row r="321" spans="1:10" s="246" customFormat="1" hidden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946</v>
      </c>
      <c r="F321" s="212" t="s">
        <v>947</v>
      </c>
      <c r="G321" s="230" t="s">
        <v>3925</v>
      </c>
      <c r="H321" s="212" t="s">
        <v>3926</v>
      </c>
      <c r="I321" s="217"/>
      <c r="J321" s="217"/>
    </row>
    <row r="322" spans="1:10" s="246" customFormat="1" hidden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948</v>
      </c>
      <c r="F322" s="212" t="s">
        <v>949</v>
      </c>
      <c r="G322" s="230" t="s">
        <v>3925</v>
      </c>
      <c r="H322" s="212" t="s">
        <v>3926</v>
      </c>
      <c r="I322" s="217"/>
      <c r="J322" s="217"/>
    </row>
    <row r="323" spans="1:10" s="246" customFormat="1" hidden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1516</v>
      </c>
      <c r="F323" s="212" t="s">
        <v>1517</v>
      </c>
      <c r="G323" s="230" t="s">
        <v>3925</v>
      </c>
      <c r="H323" s="212" t="s">
        <v>3926</v>
      </c>
      <c r="I323" s="217"/>
      <c r="J323" s="217"/>
    </row>
    <row r="324" spans="1:10" s="246" customFormat="1" hidden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1518</v>
      </c>
      <c r="F324" s="212" t="s">
        <v>1519</v>
      </c>
      <c r="G324" s="230" t="s">
        <v>3925</v>
      </c>
      <c r="H324" s="212" t="s">
        <v>3926</v>
      </c>
      <c r="I324" s="217"/>
      <c r="J324" s="217"/>
    </row>
    <row r="325" spans="1:10" s="246" customFormat="1" hidden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1520</v>
      </c>
      <c r="F325" s="212" t="s">
        <v>1521</v>
      </c>
      <c r="G325" s="230" t="s">
        <v>3925</v>
      </c>
      <c r="H325" s="212" t="s">
        <v>3926</v>
      </c>
      <c r="I325" s="217"/>
      <c r="J325" s="217"/>
    </row>
    <row r="326" spans="1:10" s="246" customFormat="1" hidden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2318</v>
      </c>
      <c r="F326" s="212" t="s">
        <v>2319</v>
      </c>
      <c r="G326" s="230" t="s">
        <v>3925</v>
      </c>
      <c r="H326" s="212" t="s">
        <v>3926</v>
      </c>
      <c r="I326" s="217"/>
      <c r="J326" s="217"/>
    </row>
    <row r="327" spans="1:10" s="246" customFormat="1" hidden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4103</v>
      </c>
      <c r="F327" s="212" t="s">
        <v>4057</v>
      </c>
      <c r="G327" s="230" t="s">
        <v>3925</v>
      </c>
      <c r="H327" s="212" t="s">
        <v>3926</v>
      </c>
      <c r="I327" s="217"/>
      <c r="J327" s="217"/>
    </row>
    <row r="328" spans="1:10" s="246" customFormat="1" hidden="1">
      <c r="A328" s="212" t="s">
        <v>926</v>
      </c>
      <c r="B328" s="212" t="s">
        <v>927</v>
      </c>
      <c r="C328" s="212" t="s">
        <v>4761</v>
      </c>
      <c r="D328" s="212" t="s">
        <v>4762</v>
      </c>
      <c r="E328" s="212" t="s">
        <v>950</v>
      </c>
      <c r="F328" s="212" t="s">
        <v>677</v>
      </c>
      <c r="G328" s="230" t="s">
        <v>3941</v>
      </c>
      <c r="H328" s="212" t="s">
        <v>3942</v>
      </c>
      <c r="I328" s="217"/>
      <c r="J328" s="217"/>
    </row>
    <row r="329" spans="1:10" s="246" customFormat="1" hidden="1">
      <c r="A329" s="212" t="s">
        <v>926</v>
      </c>
      <c r="B329" s="212" t="s">
        <v>927</v>
      </c>
      <c r="C329" s="212" t="s">
        <v>4761</v>
      </c>
      <c r="D329" s="212" t="s">
        <v>4762</v>
      </c>
      <c r="E329" s="212" t="s">
        <v>4104</v>
      </c>
      <c r="F329" s="212" t="s">
        <v>4105</v>
      </c>
      <c r="G329" s="230" t="s">
        <v>3941</v>
      </c>
      <c r="H329" s="212" t="s">
        <v>3942</v>
      </c>
      <c r="I329" s="217"/>
      <c r="J329" s="217"/>
    </row>
    <row r="330" spans="1:10" s="246" customFormat="1" hidden="1">
      <c r="A330" s="212" t="s">
        <v>926</v>
      </c>
      <c r="B330" s="212" t="s">
        <v>927</v>
      </c>
      <c r="C330" s="212" t="s">
        <v>4761</v>
      </c>
      <c r="D330" s="212" t="s">
        <v>4762</v>
      </c>
      <c r="E330" s="212" t="s">
        <v>4106</v>
      </c>
      <c r="F330" s="212" t="s">
        <v>4107</v>
      </c>
      <c r="G330" s="230" t="s">
        <v>3941</v>
      </c>
      <c r="H330" s="212" t="s">
        <v>3942</v>
      </c>
      <c r="I330" s="217"/>
      <c r="J330" s="217"/>
    </row>
    <row r="331" spans="1:10" s="246" customFormat="1" hidden="1">
      <c r="A331" s="212" t="s">
        <v>926</v>
      </c>
      <c r="B331" s="212" t="s">
        <v>927</v>
      </c>
      <c r="C331" s="212" t="s">
        <v>4761</v>
      </c>
      <c r="D331" s="212" t="s">
        <v>4762</v>
      </c>
      <c r="E331" s="212" t="s">
        <v>951</v>
      </c>
      <c r="F331" s="212" t="s">
        <v>952</v>
      </c>
      <c r="G331" s="230" t="s">
        <v>3941</v>
      </c>
      <c r="H331" s="212" t="s">
        <v>3942</v>
      </c>
      <c r="I331" s="217"/>
      <c r="J331" s="217"/>
    </row>
    <row r="332" spans="1:10" s="246" customFormat="1" hidden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1350</v>
      </c>
      <c r="F332" s="212" t="s">
        <v>1351</v>
      </c>
      <c r="G332" s="230" t="s">
        <v>3923</v>
      </c>
      <c r="H332" s="212" t="s">
        <v>3924</v>
      </c>
      <c r="I332" s="217"/>
      <c r="J332" s="217"/>
    </row>
    <row r="333" spans="1:10" s="246" customFormat="1" hidden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1382</v>
      </c>
      <c r="F333" s="212" t="s">
        <v>1383</v>
      </c>
      <c r="G333" s="230" t="s">
        <v>3923</v>
      </c>
      <c r="H333" s="212" t="s">
        <v>3924</v>
      </c>
      <c r="I333" s="217"/>
      <c r="J333" s="217"/>
    </row>
    <row r="334" spans="1:10" s="246" customFormat="1" hidden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2320</v>
      </c>
      <c r="F334" s="212" t="s">
        <v>2321</v>
      </c>
      <c r="G334" s="230" t="s">
        <v>3923</v>
      </c>
      <c r="H334" s="212" t="s">
        <v>3924</v>
      </c>
      <c r="I334" s="217"/>
      <c r="J334" s="217"/>
    </row>
    <row r="335" spans="1:10" s="246" customFormat="1" hidden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2322</v>
      </c>
      <c r="F335" s="212" t="s">
        <v>2323</v>
      </c>
      <c r="G335" s="230" t="s">
        <v>3923</v>
      </c>
      <c r="H335" s="212" t="s">
        <v>3924</v>
      </c>
      <c r="I335" s="217"/>
      <c r="J335" s="217"/>
    </row>
    <row r="336" spans="1:10" s="246" customFormat="1" hidden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2324</v>
      </c>
      <c r="F336" s="212" t="s">
        <v>2325</v>
      </c>
      <c r="G336" s="230" t="s">
        <v>3923</v>
      </c>
      <c r="H336" s="212" t="s">
        <v>3924</v>
      </c>
      <c r="I336" s="217"/>
      <c r="J336" s="217"/>
    </row>
    <row r="337" spans="1:10" s="246" customFormat="1" hidden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4108</v>
      </c>
      <c r="F337" s="212" t="s">
        <v>4109</v>
      </c>
      <c r="G337" s="230" t="s">
        <v>3923</v>
      </c>
      <c r="H337" s="212" t="s">
        <v>3924</v>
      </c>
      <c r="I337" s="217"/>
      <c r="J337" s="217"/>
    </row>
    <row r="338" spans="1:10" s="246" customFormat="1" hidden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4110</v>
      </c>
      <c r="F338" s="212" t="s">
        <v>4111</v>
      </c>
      <c r="G338" s="230" t="s">
        <v>3923</v>
      </c>
      <c r="H338" s="212" t="s">
        <v>3924</v>
      </c>
      <c r="I338" s="217"/>
      <c r="J338" s="217"/>
    </row>
    <row r="339" spans="1:10" s="246" customFormat="1" hidden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1426</v>
      </c>
      <c r="F339" s="212" t="s">
        <v>1427</v>
      </c>
      <c r="G339" s="230" t="s">
        <v>3923</v>
      </c>
      <c r="H339" s="212" t="s">
        <v>3924</v>
      </c>
      <c r="I339" s="217"/>
      <c r="J339" s="217"/>
    </row>
    <row r="340" spans="1:10" s="246" customFormat="1" hidden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1426</v>
      </c>
      <c r="F340" s="212" t="s">
        <v>1427</v>
      </c>
      <c r="G340" s="230" t="s">
        <v>3929</v>
      </c>
      <c r="H340" s="212" t="s">
        <v>3930</v>
      </c>
      <c r="I340" s="217"/>
      <c r="J340" s="217"/>
    </row>
    <row r="341" spans="1:10" s="246" customFormat="1" hidden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787</v>
      </c>
      <c r="F341" s="212" t="s">
        <v>788</v>
      </c>
      <c r="G341" s="230" t="s">
        <v>3923</v>
      </c>
      <c r="H341" s="212" t="s">
        <v>3924</v>
      </c>
      <c r="I341" s="217"/>
      <c r="J341" s="217"/>
    </row>
    <row r="342" spans="1:10" s="246" customFormat="1" hidden="1">
      <c r="A342" s="212" t="s">
        <v>2274</v>
      </c>
      <c r="B342" s="212" t="s">
        <v>2275</v>
      </c>
      <c r="C342" s="212" t="s">
        <v>4769</v>
      </c>
      <c r="D342" s="212" t="s">
        <v>4770</v>
      </c>
      <c r="E342" s="212" t="s">
        <v>2326</v>
      </c>
      <c r="F342" s="212" t="s">
        <v>2327</v>
      </c>
      <c r="G342" s="230" t="s">
        <v>3923</v>
      </c>
      <c r="H342" s="212" t="s">
        <v>3924</v>
      </c>
      <c r="I342" s="217"/>
      <c r="J342" s="217"/>
    </row>
    <row r="343" spans="1:10" s="246" customFormat="1" hidden="1">
      <c r="A343" s="212" t="s">
        <v>2274</v>
      </c>
      <c r="B343" s="212" t="s">
        <v>2275</v>
      </c>
      <c r="C343" s="212" t="s">
        <v>4769</v>
      </c>
      <c r="D343" s="212" t="s">
        <v>4770</v>
      </c>
      <c r="E343" s="212" t="s">
        <v>2328</v>
      </c>
      <c r="F343" s="212" t="s">
        <v>2329</v>
      </c>
      <c r="G343" s="230" t="s">
        <v>3923</v>
      </c>
      <c r="H343" s="212" t="s">
        <v>3924</v>
      </c>
      <c r="I343" s="217"/>
      <c r="J343" s="217"/>
    </row>
    <row r="344" spans="1:10" s="246" customFormat="1" hidden="1">
      <c r="A344" s="212" t="s">
        <v>2274</v>
      </c>
      <c r="B344" s="212" t="s">
        <v>2275</v>
      </c>
      <c r="C344" s="212" t="s">
        <v>4769</v>
      </c>
      <c r="D344" s="212" t="s">
        <v>4770</v>
      </c>
      <c r="E344" s="212" t="s">
        <v>4112</v>
      </c>
      <c r="F344" s="212" t="s">
        <v>4113</v>
      </c>
      <c r="G344" s="230" t="s">
        <v>3923</v>
      </c>
      <c r="H344" s="212" t="s">
        <v>3924</v>
      </c>
      <c r="I344" s="217"/>
      <c r="J344" s="217"/>
    </row>
    <row r="345" spans="1:10" s="246" customFormat="1" hidden="1">
      <c r="A345" s="212" t="s">
        <v>2274</v>
      </c>
      <c r="B345" s="212" t="s">
        <v>2275</v>
      </c>
      <c r="C345" s="212" t="s">
        <v>4769</v>
      </c>
      <c r="D345" s="212" t="s">
        <v>4770</v>
      </c>
      <c r="E345" s="212" t="s">
        <v>2276</v>
      </c>
      <c r="F345" s="212" t="s">
        <v>677</v>
      </c>
      <c r="G345" s="230" t="s">
        <v>3923</v>
      </c>
      <c r="H345" s="212" t="s">
        <v>3924</v>
      </c>
      <c r="I345" s="217"/>
      <c r="J345" s="217"/>
    </row>
  </sheetData>
  <autoFilter ref="A3:J345" xr:uid="{00000000-0009-0000-0000-00000A000000}">
    <filterColumn colId="4">
      <filters>
        <filter val="A622000"/>
        <filter val="A622137"/>
        <filter val="A622146"/>
        <filter val="A622150"/>
        <filter val="A622151"/>
        <filter val="A622152"/>
        <filter val="A622153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79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12" t="s">
        <v>2339</v>
      </c>
      <c r="B1" s="412"/>
      <c r="C1" s="412"/>
      <c r="D1" s="412"/>
      <c r="E1" s="412"/>
      <c r="F1" s="412"/>
      <c r="G1" s="412"/>
      <c r="H1" s="41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13" t="s">
        <v>3877</v>
      </c>
      <c r="B617" s="413"/>
      <c r="C617" s="413"/>
      <c r="D617" s="413"/>
      <c r="E617" s="413"/>
      <c r="F617" s="413"/>
      <c r="G617" s="413"/>
      <c r="H617" s="413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8" sqref="G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94" t="s">
        <v>4040</v>
      </c>
      <c r="B1" s="394"/>
      <c r="C1" s="394"/>
      <c r="D1" s="39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49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81">
        <v>1468349</v>
      </c>
      <c r="H3" s="81">
        <f>1440000+39227</f>
        <v>1479227</v>
      </c>
      <c r="I3" s="81">
        <f>1450000+41043</f>
        <v>1491043</v>
      </c>
      <c r="J3" s="49"/>
      <c r="K3" t="str">
        <f>IF(E3="","",'OPĆI DIO'!$C$1)</f>
        <v>22621 INSTITUT ZA RAZVOJ I MEĐUNARODNE ODNOSE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49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81">
        <v>243680</v>
      </c>
      <c r="H4" s="81">
        <v>243680</v>
      </c>
      <c r="I4" s="81">
        <v>243680</v>
      </c>
      <c r="J4" s="49"/>
      <c r="K4" s="246" t="str">
        <f>IF(E4="","",'OPĆI DIO'!$C$1)</f>
        <v>22621 INSTITUT ZA RAZVOJ I MEĐUNARODNE ODNOSE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51</v>
      </c>
      <c r="D5" s="38" t="str">
        <f t="shared" si="4"/>
        <v xml:space="preserve">Pomoći EU </v>
      </c>
      <c r="E5" s="49">
        <v>632311700</v>
      </c>
      <c r="F5" s="86" t="str">
        <f t="shared" si="5"/>
        <v>Tekuće pomoći od institucija i tijela EU - ostalo</v>
      </c>
      <c r="G5" s="81">
        <v>146000</v>
      </c>
      <c r="H5" s="81">
        <v>74000</v>
      </c>
      <c r="I5" s="81">
        <v>50000</v>
      </c>
      <c r="J5" s="49"/>
      <c r="K5" s="246" t="str">
        <f>IF(E5="","",'OPĆI DIO'!$C$1)</f>
        <v>22621 INSTITUT ZA RAZVOJ I MEĐUNARODNE ODNOSE</v>
      </c>
      <c r="L5" s="40" t="str">
        <f t="shared" si="6"/>
        <v>63</v>
      </c>
      <c r="M5" s="40" t="str">
        <f t="shared" si="7"/>
        <v>632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52</v>
      </c>
      <c r="D6" s="38" t="str">
        <f t="shared" si="4"/>
        <v xml:space="preserve">Ostale pomoći i darovnice </v>
      </c>
      <c r="E6" s="49">
        <v>6391</v>
      </c>
      <c r="F6" s="86" t="str">
        <f t="shared" si="5"/>
        <v>Tekući prijenosi između proračunskih korisnika istog proračuna</v>
      </c>
      <c r="G6" s="81">
        <f>37432+4000</f>
        <v>41432</v>
      </c>
      <c r="H6" s="81"/>
      <c r="I6" s="81"/>
      <c r="J6" s="49" t="s">
        <v>4830</v>
      </c>
      <c r="K6" s="246" t="str">
        <f>IF(E6="","",'OPĆI DIO'!$C$1)</f>
        <v>22621 INSTITUT ZA RAZVOJ I MEĐUNARODNE ODNOSE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52</v>
      </c>
      <c r="D7" s="38" t="str">
        <f t="shared" si="4"/>
        <v xml:space="preserve">Ostale pomoći i darovnice </v>
      </c>
      <c r="E7" s="49">
        <v>6393</v>
      </c>
      <c r="F7" s="86" t="str">
        <f t="shared" si="5"/>
        <v>Tekući prijenosi između proračunskih korisnika istog proračuna temeljem prijenosa EU sredstava</v>
      </c>
      <c r="G7" s="81"/>
      <c r="H7" s="81">
        <v>12000</v>
      </c>
      <c r="I7" s="81"/>
      <c r="J7" s="49" t="s">
        <v>4831</v>
      </c>
      <c r="K7" s="246" t="str">
        <f>IF(E7="","",'OPĆI DIO'!$C$1)</f>
        <v>22621 INSTITUT ZA RAZVOJ I MEĐUNARODNE ODNOSE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31</v>
      </c>
      <c r="D8" s="38" t="str">
        <f t="shared" si="4"/>
        <v>Vlastiti prihodi</v>
      </c>
      <c r="E8" s="49">
        <v>6615</v>
      </c>
      <c r="F8" s="86" t="str">
        <f t="shared" si="5"/>
        <v>Prihodi od pruženih usluga</v>
      </c>
      <c r="G8" s="81">
        <v>300000</v>
      </c>
      <c r="H8" s="81">
        <v>310000</v>
      </c>
      <c r="I8" s="81">
        <v>320000</v>
      </c>
      <c r="J8" s="49"/>
      <c r="K8" s="246" t="str">
        <f>IF(E8="","",'OPĆI DIO'!$C$1)</f>
        <v>22621 INSTITUT ZA RAZVOJ I MEĐUNARODNE ODNOSE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581</v>
      </c>
      <c r="D9" s="38" t="str">
        <f t="shared" si="4"/>
        <v>Mehanizam za oporavak i otpornost</v>
      </c>
      <c r="E9" s="322">
        <v>632310581</v>
      </c>
      <c r="F9" s="86" t="str">
        <f t="shared" si="5"/>
        <v>Tek.pom.od instit. tijela EU - Mehanizam za oporavak i otpornost</v>
      </c>
      <c r="G9" s="224">
        <v>70413</v>
      </c>
      <c r="H9" s="224">
        <v>70413</v>
      </c>
      <c r="I9" s="224">
        <v>70413</v>
      </c>
      <c r="J9" s="49"/>
      <c r="K9" s="246" t="str">
        <f>IF(E9="","",'OPĆI DIO'!$C$1)</f>
        <v>22621 INSTITUT ZA RAZVOJ I MEĐUNARODNE ODNOSE</v>
      </c>
      <c r="L9" s="40" t="str">
        <f t="shared" si="6"/>
        <v>63</v>
      </c>
      <c r="M9" s="40" t="str">
        <f t="shared" si="7"/>
        <v>632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 J8:J501">
    <cfRule type="expression" dxfId="2" priority="3">
      <formula>IF(OR(E3=6391,E3=6392,E3=6393,E3=6394),1,0)</formula>
    </cfRule>
  </conditionalFormatting>
  <conditionalFormatting sqref="J6:J7">
    <cfRule type="expression" dxfId="1" priority="1">
      <formula>IF(OR(E6=6391,E6=6392,E6=6393,E6=6394),1,0)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C1" zoomScale="90" zoomScaleNormal="90" workbookViewId="0">
      <pane ySplit="2" topLeftCell="A42" activePane="bottomLeft" state="frozen"/>
      <selection pane="bottomLeft" activeCell="L62" sqref="L62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95" t="s">
        <v>4041</v>
      </c>
      <c r="B1" s="395"/>
      <c r="C1" s="395"/>
      <c r="D1" s="39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374">
        <f>1170815+32917</f>
        <v>1203732</v>
      </c>
      <c r="K3" s="374">
        <f>1174249+33671</f>
        <v>1207920</v>
      </c>
      <c r="L3" s="374">
        <f>1175966+35230</f>
        <v>1211196</v>
      </c>
      <c r="M3" s="49"/>
      <c r="N3" s="246" t="str">
        <f>IF(C3="","",'OPĆI DIO'!$C$1)</f>
        <v>22621 INSTITUT ZA RAZVOJ I MEĐUNARODNE ODNOSE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3121</v>
      </c>
      <c r="F4" s="45" t="str">
        <f t="shared" si="0"/>
        <v>Ostali rashodi za zaposlene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374">
        <v>50000</v>
      </c>
      <c r="K4" s="374">
        <v>55000</v>
      </c>
      <c r="L4" s="374">
        <v>60000</v>
      </c>
      <c r="M4" s="49"/>
      <c r="N4" s="246" t="str">
        <f>IF(C4="","",'OPĆI DIO'!$C$1)</f>
        <v>22621 INSTITUT ZA RAZVOJ I MEĐUNARODNE ODNOSE</v>
      </c>
      <c r="O4" s="40" t="str">
        <f t="shared" ref="O4:O67" si="4">LEFT(E4,3)</f>
        <v>312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3132</v>
      </c>
      <c r="F5" s="45" t="str">
        <f t="shared" si="0"/>
        <v>Doprinosi za obvezno zdravstveno osiguranje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374">
        <f>193185+5432</f>
        <v>198617</v>
      </c>
      <c r="K5" s="374">
        <f>193751+5556</f>
        <v>199307</v>
      </c>
      <c r="L5" s="374">
        <f>194034+5813</f>
        <v>199847</v>
      </c>
      <c r="M5" s="49"/>
      <c r="N5" s="246" t="str">
        <f>IF(C5="","",'OPĆI DIO'!$C$1)</f>
        <v>22621 INSTITUT ZA RAZVOJ I MEĐUNARODNE ODNOSE</v>
      </c>
      <c r="O5" s="40" t="str">
        <f t="shared" si="4"/>
        <v>313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3212</v>
      </c>
      <c r="F6" s="45" t="str">
        <f t="shared" si="0"/>
        <v>Naknade za prijevoz, za rad na terenu i odvojeni život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374">
        <v>16000</v>
      </c>
      <c r="K6" s="374">
        <v>17000</v>
      </c>
      <c r="L6" s="374">
        <v>20000</v>
      </c>
      <c r="M6" s="49"/>
      <c r="N6" s="246" t="str">
        <f>IF(C6="","",'OPĆI DIO'!$C$1)</f>
        <v>22621 INSTITUT ZA RAZVOJ I MEĐUNARODNE ODNOSE</v>
      </c>
      <c r="O6" s="40" t="str">
        <f t="shared" si="4"/>
        <v>321</v>
      </c>
      <c r="P6" s="40" t="str">
        <f t="shared" si="5"/>
        <v>32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3211</v>
      </c>
      <c r="F7" s="45" t="str">
        <f t="shared" si="0"/>
        <v>Službena putovanja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375">
        <v>30000</v>
      </c>
      <c r="K7" s="375">
        <v>32000</v>
      </c>
      <c r="L7" s="375">
        <v>32000</v>
      </c>
      <c r="M7" s="49"/>
      <c r="N7" s="246" t="str">
        <f>IF(C7="","",'OPĆI DIO'!$C$1)</f>
        <v>22621 INSTITUT ZA RAZVOJ I MEĐUNARODNE ODNOSE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3213</v>
      </c>
      <c r="F8" s="45" t="str">
        <f t="shared" si="0"/>
        <v>Stručno usavršavanje zaposlenika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375">
        <v>12300</v>
      </c>
      <c r="K8" s="375">
        <v>12700</v>
      </c>
      <c r="L8" s="375">
        <v>12700</v>
      </c>
      <c r="M8" s="49"/>
      <c r="N8" s="246" t="str">
        <f>IF(C8="","",'OPĆI DIO'!$C$1)</f>
        <v>22621 INSTITUT ZA RAZVOJ I MEĐUNARODNE ODNOSE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3221</v>
      </c>
      <c r="F9" s="45" t="str">
        <f t="shared" si="0"/>
        <v>Uredski materijal i ostali materijalni rashodi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375">
        <v>7000</v>
      </c>
      <c r="K9" s="375">
        <v>7000</v>
      </c>
      <c r="L9" s="375">
        <v>7000</v>
      </c>
      <c r="M9" s="49"/>
      <c r="N9" s="246" t="str">
        <f>IF(C9="","",'OPĆI DIO'!$C$1)</f>
        <v>22621 INSTITUT ZA RAZVOJ I MEĐUNARODNE ODNOSE</v>
      </c>
      <c r="O9" s="40" t="str">
        <f t="shared" si="4"/>
        <v>322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3223</v>
      </c>
      <c r="F10" s="45" t="str">
        <f t="shared" si="0"/>
        <v>Energija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375">
        <v>10000</v>
      </c>
      <c r="K10" s="375">
        <v>11000</v>
      </c>
      <c r="L10" s="375">
        <v>11000</v>
      </c>
      <c r="M10" s="49"/>
      <c r="N10" s="246" t="str">
        <f>IF(C10="","",'OPĆI DIO'!$C$1)</f>
        <v>22621 INSTITUT ZA RAZVOJ I MEĐUNARODNE ODNOSE</v>
      </c>
      <c r="O10" s="40" t="str">
        <f t="shared" si="4"/>
        <v>322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3224</v>
      </c>
      <c r="F11" s="45" t="str">
        <f t="shared" si="0"/>
        <v>Materijal i dijelovi za tekuće i investicijsko održavanje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375">
        <v>3000</v>
      </c>
      <c r="K11" s="375">
        <v>3000</v>
      </c>
      <c r="L11" s="375">
        <v>3000</v>
      </c>
      <c r="M11" s="49"/>
      <c r="N11" s="246" t="str">
        <f>IF(C11="","",'OPĆI DIO'!$C$1)</f>
        <v>22621 INSTITUT ZA RAZVOJ I MEĐUNARODNE ODNOSE</v>
      </c>
      <c r="O11" s="40" t="str">
        <f t="shared" si="4"/>
        <v>322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3227</v>
      </c>
      <c r="F12" s="45" t="str">
        <f t="shared" si="0"/>
        <v>Službena, radna i zaštitna odjeća i obuća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375">
        <v>300</v>
      </c>
      <c r="K12" s="375">
        <v>300</v>
      </c>
      <c r="L12" s="375">
        <v>300</v>
      </c>
      <c r="M12" s="49"/>
      <c r="N12" s="246" t="str">
        <f>IF(C12="","",'OPĆI DIO'!$C$1)</f>
        <v>22621 INSTITUT ZA RAZVOJ I MEĐUNARODNE ODNOSE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3231</v>
      </c>
      <c r="F13" s="45" t="str">
        <f t="shared" si="0"/>
        <v>Usluge telefona, pošte i prijevoza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375">
        <v>6100</v>
      </c>
      <c r="K13" s="375">
        <v>6200</v>
      </c>
      <c r="L13" s="375">
        <v>6200</v>
      </c>
      <c r="M13" s="49"/>
      <c r="N13" s="246" t="str">
        <f>IF(C13="","",'OPĆI DIO'!$C$1)</f>
        <v>22621 INSTITUT ZA RAZVOJ I MEĐUNARODNE ODNOSE</v>
      </c>
      <c r="O13" s="40" t="str">
        <f t="shared" si="4"/>
        <v>323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3232</v>
      </c>
      <c r="F14" s="45" t="str">
        <f t="shared" si="0"/>
        <v>Usluge tekućeg i investicijskog održavanja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375">
        <v>10000</v>
      </c>
      <c r="K14" s="375">
        <v>5000</v>
      </c>
      <c r="L14" s="375">
        <v>5000</v>
      </c>
      <c r="M14" s="49"/>
      <c r="N14" s="246" t="str">
        <f>IF(C14="","",'OPĆI DIO'!$C$1)</f>
        <v>22621 INSTITUT ZA RAZVOJ I MEĐUNARODNE ODNOSE</v>
      </c>
      <c r="O14" s="40" t="str">
        <f t="shared" si="4"/>
        <v>323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3233</v>
      </c>
      <c r="F15" s="45" t="str">
        <f t="shared" si="0"/>
        <v>Usluge promidžbe i informiranja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375">
        <v>7100</v>
      </c>
      <c r="K15" s="375">
        <v>8000</v>
      </c>
      <c r="L15" s="375">
        <v>8000</v>
      </c>
      <c r="M15" s="49"/>
      <c r="N15" s="246" t="str">
        <f>IF(C15="","",'OPĆI DIO'!$C$1)</f>
        <v>22621 INSTITUT ZA RAZVOJ I MEĐUNARODNE ODNOSE</v>
      </c>
      <c r="O15" s="40" t="str">
        <f t="shared" si="4"/>
        <v>323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3234</v>
      </c>
      <c r="F16" s="45" t="str">
        <f t="shared" si="0"/>
        <v>Komunalne usluge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375">
        <v>1000</v>
      </c>
      <c r="K16" s="375">
        <v>1500</v>
      </c>
      <c r="L16" s="375">
        <v>1500</v>
      </c>
      <c r="M16" s="49"/>
      <c r="N16" s="246" t="str">
        <f>IF(C16="","",'OPĆI DIO'!$C$1)</f>
        <v>22621 INSTITUT ZA RAZVOJ I MEĐUNARODNE ODNOSE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3235</v>
      </c>
      <c r="F17" s="45" t="str">
        <f t="shared" si="0"/>
        <v>Zakupnine i najamnine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375">
        <v>95000</v>
      </c>
      <c r="K17" s="375">
        <v>100000</v>
      </c>
      <c r="L17" s="375">
        <v>100000</v>
      </c>
      <c r="M17" s="49"/>
      <c r="N17" s="246" t="str">
        <f>IF(C17="","",'OPĆI DIO'!$C$1)</f>
        <v>22621 INSTITUT ZA RAZVOJ I MEĐUNARODNE ODNOSE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3236</v>
      </c>
      <c r="F18" s="45" t="str">
        <f t="shared" si="0"/>
        <v>Zdravstvene i veterinarske usluge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375">
        <v>2000</v>
      </c>
      <c r="K18" s="375">
        <v>2500</v>
      </c>
      <c r="L18" s="375">
        <v>2500</v>
      </c>
      <c r="M18" s="49"/>
      <c r="N18" s="246" t="str">
        <f>IF(C18="","",'OPĆI DIO'!$C$1)</f>
        <v>22621 INSTITUT ZA RAZVOJ I MEĐUNARODNE ODNOSE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3237</v>
      </c>
      <c r="F19" s="45" t="str">
        <f t="shared" si="0"/>
        <v>Intelektualne i osobne usluge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375">
        <v>5609</v>
      </c>
      <c r="K19" s="375">
        <v>6000</v>
      </c>
      <c r="L19" s="375">
        <v>6000</v>
      </c>
      <c r="M19" s="49"/>
      <c r="N19" s="246" t="str">
        <f>IF(C19="","",'OPĆI DIO'!$C$1)</f>
        <v>22621 INSTITUT ZA RAZVOJ I MEĐUNARODNE ODNOSE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3238</v>
      </c>
      <c r="F20" s="45" t="str">
        <f t="shared" si="0"/>
        <v>Računalne usluge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375">
        <v>9300</v>
      </c>
      <c r="K20" s="375">
        <v>9500</v>
      </c>
      <c r="L20" s="375">
        <v>9500</v>
      </c>
      <c r="M20" s="49"/>
      <c r="N20" s="246" t="str">
        <f>IF(C20="","",'OPĆI DIO'!$C$1)</f>
        <v>22621 INSTITUT ZA RAZVOJ I MEĐUNARODNE ODNOSE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3239</v>
      </c>
      <c r="F21" s="45" t="str">
        <f t="shared" si="0"/>
        <v>Ostale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375">
        <v>3100</v>
      </c>
      <c r="K21" s="375">
        <v>2673</v>
      </c>
      <c r="L21" s="375">
        <v>2673</v>
      </c>
      <c r="M21" s="49"/>
      <c r="N21" s="246" t="str">
        <f>IF(C21="","",'OPĆI DIO'!$C$1)</f>
        <v>22621 INSTITUT ZA RAZVOJ I MEĐUNARODNE ODNOSE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3241</v>
      </c>
      <c r="F22" s="45" t="str">
        <f t="shared" si="0"/>
        <v>Naknade troškova osobama izvan radnog odnosa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375">
        <v>3991</v>
      </c>
      <c r="K22" s="375">
        <v>4000</v>
      </c>
      <c r="L22" s="375">
        <v>4000</v>
      </c>
      <c r="M22" s="49"/>
      <c r="N22" s="246" t="str">
        <f>IF(C22="","",'OPĆI DIO'!$C$1)</f>
        <v>22621 INSTITUT ZA RAZVOJ I MEĐUNARODNE ODNOSE</v>
      </c>
      <c r="O22" s="40" t="str">
        <f t="shared" si="4"/>
        <v>324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3291</v>
      </c>
      <c r="F23" s="45" t="str">
        <f t="shared" si="0"/>
        <v>Naknade za rad predstavničkih i izvršnih tijela, povjerensta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375">
        <v>2720</v>
      </c>
      <c r="K23" s="375">
        <v>2900</v>
      </c>
      <c r="L23" s="375">
        <v>2900</v>
      </c>
      <c r="M23" s="49"/>
      <c r="N23" s="246" t="str">
        <f>IF(C23="","",'OPĆI DIO'!$C$1)</f>
        <v>22621 INSTITUT ZA RAZVOJ I MEĐUNARODNE ODNOSE</v>
      </c>
      <c r="O23" s="40" t="str">
        <f t="shared" si="4"/>
        <v>329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3293</v>
      </c>
      <c r="F24" s="45" t="str">
        <f t="shared" si="0"/>
        <v>Reprezentacija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375">
        <v>1000</v>
      </c>
      <c r="K24" s="375">
        <v>1000</v>
      </c>
      <c r="L24" s="375">
        <v>1000</v>
      </c>
      <c r="M24" s="49"/>
      <c r="N24" s="246" t="str">
        <f>IF(C24="","",'OPĆI DIO'!$C$1)</f>
        <v>22621 INSTITUT ZA RAZVOJ I MEĐUNARODNE ODNOSE</v>
      </c>
      <c r="O24" s="40" t="str">
        <f t="shared" si="4"/>
        <v>329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3294</v>
      </c>
      <c r="F25" s="45" t="str">
        <f t="shared" si="0"/>
        <v>Članarine i norme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375">
        <v>6000</v>
      </c>
      <c r="K25" s="375">
        <v>6500</v>
      </c>
      <c r="L25" s="375">
        <v>6500</v>
      </c>
      <c r="M25" s="49"/>
      <c r="N25" s="246" t="str">
        <f>IF(C25="","",'OPĆI DIO'!$C$1)</f>
        <v>22621 INSTITUT ZA RAZVOJ I MEĐUNARODNE ODNOSE</v>
      </c>
      <c r="O25" s="40" t="str">
        <f t="shared" si="4"/>
        <v>329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3295</v>
      </c>
      <c r="F26" s="45" t="str">
        <f t="shared" si="0"/>
        <v>Pristojbe i naknade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375">
        <v>1500</v>
      </c>
      <c r="K26" s="375">
        <v>1500</v>
      </c>
      <c r="L26" s="375">
        <v>1500</v>
      </c>
      <c r="M26" s="49"/>
      <c r="N26" s="246" t="str">
        <f>IF(C26="","",'OPĆI DIO'!$C$1)</f>
        <v>22621 INSTITUT ZA RAZVOJ I MEĐUNARODNE ODNOSE</v>
      </c>
      <c r="O26" s="40" t="str">
        <f t="shared" si="4"/>
        <v>329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3299</v>
      </c>
      <c r="F27" s="45" t="str">
        <f t="shared" si="0"/>
        <v>Ostali nespomenuti rashodi poslovanja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375">
        <v>907</v>
      </c>
      <c r="K27" s="375">
        <f>1000-156</f>
        <v>844</v>
      </c>
      <c r="L27" s="375">
        <v>844</v>
      </c>
      <c r="M27" s="49"/>
      <c r="N27" s="246" t="str">
        <f>IF(C27="","",'OPĆI DIO'!$C$1)</f>
        <v>22621 INSTITUT ZA RAZVOJ I MEĐUNARODNE ODNOSE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3431</v>
      </c>
      <c r="F28" s="45" t="str">
        <f t="shared" si="0"/>
        <v>Bankarske usluge i usluge platnog prometa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375">
        <v>400</v>
      </c>
      <c r="K28" s="375">
        <v>450</v>
      </c>
      <c r="L28" s="375">
        <v>450</v>
      </c>
      <c r="M28" s="49"/>
      <c r="N28" s="246" t="str">
        <f>IF(C28="","",'OPĆI DIO'!$C$1)</f>
        <v>22621 INSTITUT ZA RAZVOJ I MEĐUNARODNE ODNOSE</v>
      </c>
      <c r="O28" s="40" t="str">
        <f t="shared" si="4"/>
        <v>343</v>
      </c>
      <c r="P28" s="40" t="str">
        <f t="shared" si="5"/>
        <v>34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3721</v>
      </c>
      <c r="F29" s="45" t="str">
        <f t="shared" si="0"/>
        <v>Naknade građanima i kućanstvima u novcu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375">
        <v>2986</v>
      </c>
      <c r="K29" s="375">
        <v>3000</v>
      </c>
      <c r="L29" s="375">
        <v>3000</v>
      </c>
      <c r="M29" s="49"/>
      <c r="N29" s="246" t="str">
        <f>IF(C29="","",'OPĆI DIO'!$C$1)</f>
        <v>22621 INSTITUT ZA RAZVOJ I MEĐUNARODNE ODNOSE</v>
      </c>
      <c r="O29" s="40" t="str">
        <f t="shared" si="4"/>
        <v>372</v>
      </c>
      <c r="P29" s="40" t="str">
        <f t="shared" si="5"/>
        <v>37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4123</v>
      </c>
      <c r="F30" s="45" t="str">
        <f t="shared" si="0"/>
        <v>Licence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375">
        <v>3367</v>
      </c>
      <c r="K30" s="375">
        <v>3367</v>
      </c>
      <c r="L30" s="375">
        <v>3367</v>
      </c>
      <c r="M30" s="49"/>
      <c r="N30" s="246" t="str">
        <f>IF(C30="","",'OPĆI DIO'!$C$1)</f>
        <v>22621 INSTITUT ZA RAZVOJ I MEĐUNARODNE ODNOSE</v>
      </c>
      <c r="O30" s="40" t="str">
        <f t="shared" si="4"/>
        <v>412</v>
      </c>
      <c r="P30" s="40" t="str">
        <f t="shared" si="5"/>
        <v>41</v>
      </c>
      <c r="Q30" s="40" t="str">
        <f t="shared" si="6"/>
        <v>11</v>
      </c>
      <c r="R30" s="40" t="str">
        <f t="shared" si="7"/>
        <v>15</v>
      </c>
      <c r="S30" s="40" t="str">
        <f t="shared" si="8"/>
        <v>4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4221</v>
      </c>
      <c r="F31" s="45" t="str">
        <f t="shared" si="0"/>
        <v>Uredska oprema i namještaj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375">
        <v>14000</v>
      </c>
      <c r="K31" s="375">
        <v>10000</v>
      </c>
      <c r="L31" s="375">
        <v>10000</v>
      </c>
      <c r="M31" s="49"/>
      <c r="N31" s="246" t="str">
        <f>IF(C31="","",'OPĆI DIO'!$C$1)</f>
        <v>22621 INSTITUT ZA RAZVOJ I MEĐUNARODNE ODNOSE</v>
      </c>
      <c r="O31" s="40" t="str">
        <f t="shared" si="4"/>
        <v>422</v>
      </c>
      <c r="P31" s="40" t="str">
        <f t="shared" si="5"/>
        <v>42</v>
      </c>
      <c r="Q31" s="40" t="str">
        <f t="shared" si="6"/>
        <v>11</v>
      </c>
      <c r="R31" s="40" t="str">
        <f t="shared" si="7"/>
        <v>15</v>
      </c>
      <c r="S31" s="40" t="str">
        <f t="shared" si="8"/>
        <v>4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11</v>
      </c>
      <c r="D32" s="45" t="str">
        <f t="shared" si="3"/>
        <v>Opći prihodi i primici</v>
      </c>
      <c r="E32" s="50">
        <v>4222</v>
      </c>
      <c r="F32" s="45" t="str">
        <f t="shared" si="0"/>
        <v>Komunikacijska oprema</v>
      </c>
      <c r="G32" s="328" t="s">
        <v>4822</v>
      </c>
      <c r="H32" s="45" t="str">
        <f t="shared" si="1"/>
        <v>PROGRAMSKO FINANCIRANJE JAVNIH INSTITUTA</v>
      </c>
      <c r="I32" s="45" t="str">
        <f t="shared" si="2"/>
        <v>0150</v>
      </c>
      <c r="J32" s="81">
        <v>5000</v>
      </c>
      <c r="K32" s="81">
        <v>2746</v>
      </c>
      <c r="L32" s="81">
        <v>2746</v>
      </c>
      <c r="M32" s="49"/>
      <c r="N32" s="246" t="str">
        <f>IF(C32="","",'OPĆI DIO'!$C$1)</f>
        <v>22621 INSTITUT ZA RAZVOJ I MEĐUNARODNE ODNOSE</v>
      </c>
      <c r="O32" s="40" t="str">
        <f t="shared" si="4"/>
        <v>422</v>
      </c>
      <c r="P32" s="40" t="str">
        <f t="shared" si="5"/>
        <v>42</v>
      </c>
      <c r="Q32" s="40" t="str">
        <f t="shared" si="6"/>
        <v>11</v>
      </c>
      <c r="R32" s="40" t="str">
        <f t="shared" si="7"/>
        <v>15</v>
      </c>
      <c r="S32" s="40" t="str">
        <f t="shared" si="8"/>
        <v>4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/>
      </c>
      <c r="B33" s="44" t="str">
        <f>IF(C33="","",VLOOKUP('OPĆI DIO'!$C$1,'OPĆI DIO'!$N$4:$W$137,9,FALSE))</f>
        <v/>
      </c>
      <c r="C33" s="50"/>
      <c r="D33" s="45" t="str">
        <f t="shared" si="3"/>
        <v/>
      </c>
      <c r="E33" s="50"/>
      <c r="F33" s="45" t="str">
        <f t="shared" si="0"/>
        <v/>
      </c>
      <c r="G33" s="328"/>
      <c r="H33" s="45" t="str">
        <f t="shared" si="1"/>
        <v/>
      </c>
      <c r="I33" s="45" t="str">
        <f t="shared" si="2"/>
        <v/>
      </c>
      <c r="J33" s="224"/>
      <c r="K33" s="224"/>
      <c r="L33" s="224"/>
      <c r="M33" s="49"/>
      <c r="N33" s="246" t="str">
        <f>IF(C33="","",'OPĆI DIO'!$C$1)</f>
        <v/>
      </c>
      <c r="O33" s="40" t="str">
        <f t="shared" si="4"/>
        <v/>
      </c>
      <c r="P33" s="40" t="str">
        <f t="shared" si="5"/>
        <v/>
      </c>
      <c r="Q33" s="40" t="str">
        <f t="shared" si="6"/>
        <v/>
      </c>
      <c r="R33" s="40" t="str">
        <f t="shared" si="7"/>
        <v/>
      </c>
      <c r="S33" s="40" t="str">
        <f t="shared" si="8"/>
        <v/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31</v>
      </c>
      <c r="D34" s="45" t="str">
        <f t="shared" si="3"/>
        <v>Vlastiti prihodi</v>
      </c>
      <c r="E34" s="50">
        <v>3111</v>
      </c>
      <c r="F34" s="45" t="str">
        <f t="shared" si="0"/>
        <v>Plaće za redovan rad</v>
      </c>
      <c r="G34" s="329" t="s">
        <v>4828</v>
      </c>
      <c r="H34" s="45" t="str">
        <f t="shared" si="1"/>
        <v>SAMOSTALNA DJELATNOST JAVNIH INSTITUTA – IZ EVIDENCIJSKIH PRIHODA    </v>
      </c>
      <c r="I34" s="45" t="str">
        <f t="shared" si="2"/>
        <v>0150</v>
      </c>
      <c r="J34" s="376">
        <v>50000</v>
      </c>
      <c r="K34" s="376">
        <v>50000</v>
      </c>
      <c r="L34" s="376">
        <v>50000</v>
      </c>
      <c r="M34" s="49"/>
      <c r="N34" s="246" t="str">
        <f>IF(C34="","",'OPĆI DIO'!$C$1)</f>
        <v>22621 INSTITUT ZA RAZVOJ I MEĐUNARODNE ODNOSE</v>
      </c>
      <c r="O34" s="40" t="str">
        <f t="shared" si="4"/>
        <v>311</v>
      </c>
      <c r="P34" s="40" t="str">
        <f t="shared" si="5"/>
        <v>31</v>
      </c>
      <c r="Q34" s="40" t="str">
        <f t="shared" si="6"/>
        <v>31</v>
      </c>
      <c r="R34" s="40" t="str">
        <f t="shared" si="7"/>
        <v>15</v>
      </c>
      <c r="S34" s="40" t="str">
        <f t="shared" si="8"/>
        <v>3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31</v>
      </c>
      <c r="D35" s="45" t="str">
        <f t="shared" si="3"/>
        <v>Vlastiti prihodi</v>
      </c>
      <c r="E35" s="50">
        <v>3121</v>
      </c>
      <c r="F35" s="45" t="str">
        <f t="shared" si="0"/>
        <v>Ostali rashodi za zaposlene</v>
      </c>
      <c r="G35" s="329" t="s">
        <v>4828</v>
      </c>
      <c r="H35" s="45" t="str">
        <f t="shared" si="1"/>
        <v>SAMOSTALNA DJELATNOST JAVNIH INSTITUTA – IZ EVIDENCIJSKIH PRIHODA    </v>
      </c>
      <c r="I35" s="45" t="str">
        <f t="shared" si="2"/>
        <v>0150</v>
      </c>
      <c r="J35" s="377">
        <v>20000</v>
      </c>
      <c r="K35" s="377">
        <v>20000</v>
      </c>
      <c r="L35" s="377">
        <v>20000</v>
      </c>
      <c r="M35" s="49"/>
      <c r="N35" s="246" t="str">
        <f>IF(C35="","",'OPĆI DIO'!$C$1)</f>
        <v>22621 INSTITUT ZA RAZVOJ I MEĐUNARODNE ODNOSE</v>
      </c>
      <c r="O35" s="40" t="str">
        <f t="shared" si="4"/>
        <v>312</v>
      </c>
      <c r="P35" s="40" t="str">
        <f t="shared" si="5"/>
        <v>31</v>
      </c>
      <c r="Q35" s="40" t="str">
        <f t="shared" si="6"/>
        <v>31</v>
      </c>
      <c r="R35" s="40" t="str">
        <f t="shared" si="7"/>
        <v>15</v>
      </c>
      <c r="S35" s="40" t="str">
        <f t="shared" si="8"/>
        <v>3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31</v>
      </c>
      <c r="D36" s="45" t="str">
        <f t="shared" si="3"/>
        <v>Vlastiti prihodi</v>
      </c>
      <c r="E36" s="50">
        <v>3132</v>
      </c>
      <c r="F36" s="45" t="str">
        <f t="shared" si="0"/>
        <v>Doprinosi za obvezno zdravstveno osiguranje</v>
      </c>
      <c r="G36" s="329" t="s">
        <v>4828</v>
      </c>
      <c r="H36" s="45" t="str">
        <f t="shared" si="1"/>
        <v>SAMOSTALNA DJELATNOST JAVNIH INSTITUTA – IZ EVIDENCIJSKIH PRIHODA    </v>
      </c>
      <c r="I36" s="45" t="str">
        <f t="shared" si="2"/>
        <v>0150</v>
      </c>
      <c r="J36" s="377">
        <v>8250</v>
      </c>
      <c r="K36" s="377">
        <v>8250</v>
      </c>
      <c r="L36" s="377">
        <v>8250</v>
      </c>
      <c r="M36" s="49"/>
      <c r="N36" s="246" t="str">
        <f>IF(C36="","",'OPĆI DIO'!$C$1)</f>
        <v>22621 INSTITUT ZA RAZVOJ I MEĐUNARODNE ODNOSE</v>
      </c>
      <c r="O36" s="40" t="str">
        <f t="shared" si="4"/>
        <v>313</v>
      </c>
      <c r="P36" s="40" t="str">
        <f t="shared" si="5"/>
        <v>31</v>
      </c>
      <c r="Q36" s="40" t="str">
        <f t="shared" si="6"/>
        <v>31</v>
      </c>
      <c r="R36" s="40" t="str">
        <f t="shared" si="7"/>
        <v>15</v>
      </c>
      <c r="S36" s="40" t="str">
        <f t="shared" si="8"/>
        <v>3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31</v>
      </c>
      <c r="D37" s="45" t="str">
        <f t="shared" si="3"/>
        <v>Vlastiti prihodi</v>
      </c>
      <c r="E37" s="50">
        <v>3231</v>
      </c>
      <c r="F37" s="45" t="str">
        <f t="shared" si="0"/>
        <v>Usluge telefona, pošte i prijevoza</v>
      </c>
      <c r="G37" s="329" t="s">
        <v>4828</v>
      </c>
      <c r="H37" s="45" t="str">
        <f t="shared" si="1"/>
        <v>SAMOSTALNA DJELATNOST JAVNIH INSTITUTA – IZ EVIDENCIJSKIH PRIHODA    </v>
      </c>
      <c r="I37" s="45" t="str">
        <f t="shared" si="2"/>
        <v>0150</v>
      </c>
      <c r="J37" s="377">
        <v>664</v>
      </c>
      <c r="K37" s="377">
        <v>664</v>
      </c>
      <c r="L37" s="377">
        <v>664</v>
      </c>
      <c r="M37" s="49"/>
      <c r="N37" s="246" t="str">
        <f>IF(C37="","",'OPĆI DIO'!$C$1)</f>
        <v>22621 INSTITUT ZA RAZVOJ I MEĐUNARODNE ODNOSE</v>
      </c>
      <c r="O37" s="40" t="str">
        <f t="shared" si="4"/>
        <v>323</v>
      </c>
      <c r="P37" s="40" t="str">
        <f t="shared" si="5"/>
        <v>32</v>
      </c>
      <c r="Q37" s="40" t="str">
        <f t="shared" si="6"/>
        <v>31</v>
      </c>
      <c r="R37" s="40" t="str">
        <f t="shared" si="7"/>
        <v>15</v>
      </c>
      <c r="S37" s="40" t="str">
        <f t="shared" si="8"/>
        <v>3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31</v>
      </c>
      <c r="D38" s="45" t="str">
        <f t="shared" si="3"/>
        <v>Vlastiti prihodi</v>
      </c>
      <c r="E38" s="50">
        <v>3235</v>
      </c>
      <c r="F38" s="45" t="str">
        <f t="shared" si="0"/>
        <v>Zakupnine i najamnine</v>
      </c>
      <c r="G38" s="329" t="s">
        <v>4828</v>
      </c>
      <c r="H38" s="45" t="str">
        <f t="shared" si="1"/>
        <v>SAMOSTALNA DJELATNOST JAVNIH INSTITUTA – IZ EVIDENCIJSKIH PRIHODA    </v>
      </c>
      <c r="I38" s="45" t="str">
        <f t="shared" si="2"/>
        <v>0150</v>
      </c>
      <c r="J38" s="377">
        <v>1400</v>
      </c>
      <c r="K38" s="377">
        <v>1400</v>
      </c>
      <c r="L38" s="377">
        <v>1400</v>
      </c>
      <c r="M38" s="49"/>
      <c r="N38" s="246" t="str">
        <f>IF(C38="","",'OPĆI DIO'!$C$1)</f>
        <v>22621 INSTITUT ZA RAZVOJ I MEĐUNARODNE ODNOSE</v>
      </c>
      <c r="O38" s="40" t="str">
        <f t="shared" si="4"/>
        <v>323</v>
      </c>
      <c r="P38" s="40" t="str">
        <f t="shared" si="5"/>
        <v>32</v>
      </c>
      <c r="Q38" s="40" t="str">
        <f t="shared" si="6"/>
        <v>31</v>
      </c>
      <c r="R38" s="40" t="str">
        <f t="shared" si="7"/>
        <v>15</v>
      </c>
      <c r="S38" s="40" t="str">
        <f t="shared" si="8"/>
        <v>3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50">
        <v>31</v>
      </c>
      <c r="D39" s="45" t="str">
        <f t="shared" si="3"/>
        <v>Vlastiti prihodi</v>
      </c>
      <c r="E39" s="50">
        <v>3237</v>
      </c>
      <c r="F39" s="45" t="str">
        <f t="shared" si="0"/>
        <v>Intelektualne i osobne usluge</v>
      </c>
      <c r="G39" s="329" t="s">
        <v>4828</v>
      </c>
      <c r="H39" s="45" t="str">
        <f t="shared" si="1"/>
        <v>SAMOSTALNA DJELATNOST JAVNIH INSTITUTA – IZ EVIDENCIJSKIH PRIHODA    </v>
      </c>
      <c r="I39" s="45" t="str">
        <f t="shared" si="2"/>
        <v>0150</v>
      </c>
      <c r="J39" s="377">
        <f>226000-16000</f>
        <v>210000</v>
      </c>
      <c r="K39" s="377">
        <f>239000-16000</f>
        <v>223000</v>
      </c>
      <c r="L39" s="377">
        <f>239000-16000</f>
        <v>223000</v>
      </c>
      <c r="M39" s="49"/>
      <c r="N39" s="246" t="str">
        <f>IF(C39="","",'OPĆI DIO'!$C$1)</f>
        <v>22621 INSTITUT ZA RAZVOJ I MEĐUNARODNE ODNOSE</v>
      </c>
      <c r="O39" s="40" t="str">
        <f t="shared" si="4"/>
        <v>323</v>
      </c>
      <c r="P39" s="40" t="str">
        <f t="shared" si="5"/>
        <v>32</v>
      </c>
      <c r="Q39" s="40" t="str">
        <f t="shared" si="6"/>
        <v>31</v>
      </c>
      <c r="R39" s="40" t="str">
        <f t="shared" si="7"/>
        <v>15</v>
      </c>
      <c r="S39" s="40" t="str">
        <f t="shared" si="8"/>
        <v>3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50">
        <v>31</v>
      </c>
      <c r="D40" s="45" t="str">
        <f t="shared" si="3"/>
        <v>Vlastiti prihodi</v>
      </c>
      <c r="E40" s="50">
        <v>3238</v>
      </c>
      <c r="F40" s="45" t="str">
        <f t="shared" si="0"/>
        <v>Računalne usluge</v>
      </c>
      <c r="G40" s="329" t="s">
        <v>4828</v>
      </c>
      <c r="H40" s="45" t="str">
        <f t="shared" si="1"/>
        <v>SAMOSTALNA DJELATNOST JAVNIH INSTITUTA – IZ EVIDENCIJSKIH PRIHODA    </v>
      </c>
      <c r="I40" s="45" t="str">
        <f t="shared" si="2"/>
        <v>0150</v>
      </c>
      <c r="J40" s="377">
        <v>500</v>
      </c>
      <c r="K40" s="377">
        <v>500</v>
      </c>
      <c r="L40" s="377">
        <v>500</v>
      </c>
      <c r="M40" s="49"/>
      <c r="N40" s="246" t="str">
        <f>IF(C40="","",'OPĆI DIO'!$C$1)</f>
        <v>22621 INSTITUT ZA RAZVOJ I MEĐUNARODNE ODNOSE</v>
      </c>
      <c r="O40" s="40" t="str">
        <f t="shared" si="4"/>
        <v>323</v>
      </c>
      <c r="P40" s="40" t="str">
        <f t="shared" si="5"/>
        <v>32</v>
      </c>
      <c r="Q40" s="40" t="str">
        <f t="shared" si="6"/>
        <v>31</v>
      </c>
      <c r="R40" s="40" t="str">
        <f t="shared" si="7"/>
        <v>15</v>
      </c>
      <c r="S40" s="40" t="str">
        <f t="shared" si="8"/>
        <v>3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50">
        <v>31</v>
      </c>
      <c r="D41" s="45" t="str">
        <f t="shared" si="3"/>
        <v>Vlastiti prihodi</v>
      </c>
      <c r="E41" s="50">
        <v>3239</v>
      </c>
      <c r="F41" s="45" t="str">
        <f t="shared" si="0"/>
        <v>Ostale usluge</v>
      </c>
      <c r="G41" s="329" t="s">
        <v>4828</v>
      </c>
      <c r="H41" s="45" t="str">
        <f t="shared" si="1"/>
        <v>SAMOSTALNA DJELATNOST JAVNIH INSTITUTA – IZ EVIDENCIJSKIH PRIHODA    </v>
      </c>
      <c r="I41" s="45" t="str">
        <f t="shared" si="2"/>
        <v>0150</v>
      </c>
      <c r="J41" s="377">
        <v>4000</v>
      </c>
      <c r="K41" s="377">
        <v>4000</v>
      </c>
      <c r="L41" s="377">
        <v>4000</v>
      </c>
      <c r="M41" s="49"/>
      <c r="N41" s="246" t="str">
        <f>IF(C41="","",'OPĆI DIO'!$C$1)</f>
        <v>22621 INSTITUT ZA RAZVOJ I MEĐUNARODNE ODNOSE</v>
      </c>
      <c r="O41" s="40" t="str">
        <f t="shared" si="4"/>
        <v>323</v>
      </c>
      <c r="P41" s="40" t="str">
        <f t="shared" si="5"/>
        <v>32</v>
      </c>
      <c r="Q41" s="40" t="str">
        <f t="shared" si="6"/>
        <v>31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31</v>
      </c>
      <c r="D42" s="45" t="str">
        <f t="shared" si="3"/>
        <v>Vlastiti prihodi</v>
      </c>
      <c r="E42" s="50">
        <v>3293</v>
      </c>
      <c r="F42" s="45" t="str">
        <f t="shared" si="0"/>
        <v>Reprezentacija</v>
      </c>
      <c r="G42" s="329" t="s">
        <v>4828</v>
      </c>
      <c r="H42" s="45" t="str">
        <f t="shared" si="1"/>
        <v>SAMOSTALNA DJELATNOST JAVNIH INSTITUTA – IZ EVIDENCIJSKIH PRIHODA    </v>
      </c>
      <c r="I42" s="45" t="str">
        <f t="shared" si="2"/>
        <v>0150</v>
      </c>
      <c r="J42" s="377">
        <v>4000</v>
      </c>
      <c r="K42" s="377">
        <v>4000</v>
      </c>
      <c r="L42" s="377">
        <v>4000</v>
      </c>
      <c r="M42" s="49"/>
      <c r="N42" s="246" t="str">
        <f>IF(C42="","",'OPĆI DIO'!$C$1)</f>
        <v>22621 INSTITUT ZA RAZVOJ I MEĐUNARODNE ODNOSE</v>
      </c>
      <c r="O42" s="40" t="str">
        <f t="shared" si="4"/>
        <v>329</v>
      </c>
      <c r="P42" s="40" t="str">
        <f t="shared" si="5"/>
        <v>32</v>
      </c>
      <c r="Q42" s="40" t="str">
        <f t="shared" si="6"/>
        <v>31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31</v>
      </c>
      <c r="D43" s="45" t="str">
        <f t="shared" si="3"/>
        <v>Vlastiti prihodi</v>
      </c>
      <c r="E43" s="50">
        <v>3294</v>
      </c>
      <c r="F43" s="45" t="str">
        <f t="shared" si="0"/>
        <v>Članarine i norme</v>
      </c>
      <c r="G43" s="329" t="s">
        <v>4828</v>
      </c>
      <c r="H43" s="45" t="str">
        <f t="shared" si="1"/>
        <v>SAMOSTALNA DJELATNOST JAVNIH INSTITUTA – IZ EVIDENCIJSKIH PRIHODA    </v>
      </c>
      <c r="I43" s="45" t="str">
        <f t="shared" si="2"/>
        <v>0150</v>
      </c>
      <c r="J43" s="377">
        <v>1500</v>
      </c>
      <c r="K43" s="377">
        <v>1500</v>
      </c>
      <c r="L43" s="377">
        <v>1500</v>
      </c>
      <c r="M43" s="49"/>
      <c r="N43" s="246" t="str">
        <f>IF(C43="","",'OPĆI DIO'!$C$1)</f>
        <v>22621 INSTITUT ZA RAZVOJ I MEĐUNARODNE ODNOSE</v>
      </c>
      <c r="O43" s="40" t="str">
        <f t="shared" si="4"/>
        <v>329</v>
      </c>
      <c r="P43" s="40" t="str">
        <f t="shared" si="5"/>
        <v>32</v>
      </c>
      <c r="Q43" s="40" t="str">
        <f t="shared" si="6"/>
        <v>31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50">
        <v>31</v>
      </c>
      <c r="D44" s="45" t="str">
        <f t="shared" si="3"/>
        <v>Vlastiti prihodi</v>
      </c>
      <c r="E44" s="50">
        <v>3299</v>
      </c>
      <c r="F44" s="45" t="str">
        <f t="shared" si="0"/>
        <v>Ostali nespomenuti rashodi poslovanja</v>
      </c>
      <c r="G44" s="329" t="s">
        <v>4828</v>
      </c>
      <c r="H44" s="45" t="str">
        <f t="shared" si="1"/>
        <v>SAMOSTALNA DJELATNOST JAVNIH INSTITUTA – IZ EVIDENCIJSKIH PRIHODA    </v>
      </c>
      <c r="I44" s="45" t="str">
        <f t="shared" si="2"/>
        <v>0150</v>
      </c>
      <c r="J44" s="377">
        <v>1500</v>
      </c>
      <c r="K44" s="377">
        <v>1500</v>
      </c>
      <c r="L44" s="377">
        <v>1500</v>
      </c>
      <c r="M44" s="49"/>
      <c r="N44" s="246" t="str">
        <f>IF(C44="","",'OPĆI DIO'!$C$1)</f>
        <v>22621 INSTITUT ZA RAZVOJ I MEĐUNARODNE ODNOSE</v>
      </c>
      <c r="O44" s="40" t="str">
        <f t="shared" si="4"/>
        <v>329</v>
      </c>
      <c r="P44" s="40" t="str">
        <f t="shared" si="5"/>
        <v>32</v>
      </c>
      <c r="Q44" s="40" t="str">
        <f t="shared" si="6"/>
        <v>31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50">
        <v>31</v>
      </c>
      <c r="D45" s="45" t="str">
        <f t="shared" si="3"/>
        <v>Vlastiti prihodi</v>
      </c>
      <c r="E45" s="50">
        <v>3431</v>
      </c>
      <c r="F45" s="45" t="str">
        <f t="shared" si="0"/>
        <v>Bankarske usluge i usluge platnog prometa</v>
      </c>
      <c r="G45" s="329" t="s">
        <v>4828</v>
      </c>
      <c r="H45" s="45" t="str">
        <f t="shared" si="1"/>
        <v>SAMOSTALNA DJELATNOST JAVNIH INSTITUTA – IZ EVIDENCIJSKIH PRIHODA    </v>
      </c>
      <c r="I45" s="45" t="str">
        <f t="shared" si="2"/>
        <v>0150</v>
      </c>
      <c r="J45" s="377">
        <v>800</v>
      </c>
      <c r="K45" s="377">
        <v>800</v>
      </c>
      <c r="L45" s="377">
        <v>800</v>
      </c>
      <c r="M45" s="49"/>
      <c r="N45" s="246" t="str">
        <f>IF(C45="","",'OPĆI DIO'!$C$1)</f>
        <v>22621 INSTITUT ZA RAZVOJ I MEĐUNARODNE ODNOSE</v>
      </c>
      <c r="O45" s="40" t="str">
        <f t="shared" si="4"/>
        <v>343</v>
      </c>
      <c r="P45" s="40" t="str">
        <f t="shared" si="5"/>
        <v>34</v>
      </c>
      <c r="Q45" s="40" t="str">
        <f t="shared" si="6"/>
        <v>31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31</v>
      </c>
      <c r="D46" s="45" t="str">
        <f t="shared" si="3"/>
        <v>Vlastiti prihodi</v>
      </c>
      <c r="E46" s="50">
        <v>3211</v>
      </c>
      <c r="F46" s="45" t="str">
        <f t="shared" si="0"/>
        <v>Službena putovanja</v>
      </c>
      <c r="G46" s="329" t="s">
        <v>4824</v>
      </c>
      <c r="H46" s="45" t="str">
        <f t="shared" si="1"/>
        <v>PROGRAMSKO FINANCIRANJE JAVNIH INSTITUTA – IZ EVIDENCIJSKIH PRIHODA</v>
      </c>
      <c r="I46" s="45" t="str">
        <f t="shared" si="2"/>
        <v>0150</v>
      </c>
      <c r="J46" s="377">
        <v>10000</v>
      </c>
      <c r="K46" s="377">
        <v>10000</v>
      </c>
      <c r="L46" s="377">
        <v>10000</v>
      </c>
      <c r="M46" s="49"/>
      <c r="N46" s="246" t="str">
        <f>IF(C46="","",'OPĆI DIO'!$C$1)</f>
        <v>22621 INSTITUT ZA RAZVOJ I MEĐUNARODNE ODNOSE</v>
      </c>
      <c r="O46" s="40" t="str">
        <f t="shared" si="4"/>
        <v>321</v>
      </c>
      <c r="P46" s="40" t="str">
        <f t="shared" si="5"/>
        <v>32</v>
      </c>
      <c r="Q46" s="40" t="str">
        <f t="shared" si="6"/>
        <v>31</v>
      </c>
      <c r="R46" s="40" t="str">
        <f t="shared" si="7"/>
        <v>15</v>
      </c>
      <c r="S46" s="40" t="str">
        <f t="shared" si="8"/>
        <v>3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50">
        <v>31</v>
      </c>
      <c r="D47" s="45" t="str">
        <f t="shared" si="3"/>
        <v>Vlastiti prihodi</v>
      </c>
      <c r="E47" s="50">
        <v>3233</v>
      </c>
      <c r="F47" s="45" t="str">
        <f t="shared" si="0"/>
        <v>Usluge promidžbe i informiranja</v>
      </c>
      <c r="G47" s="329" t="s">
        <v>4824</v>
      </c>
      <c r="H47" s="45" t="str">
        <f t="shared" si="1"/>
        <v>PROGRAMSKO FINANCIRANJE JAVNIH INSTITUTA – IZ EVIDENCIJSKIH PRIHODA</v>
      </c>
      <c r="I47" s="45" t="str">
        <f t="shared" si="2"/>
        <v>0150</v>
      </c>
      <c r="J47" s="377">
        <v>1400</v>
      </c>
      <c r="K47" s="377">
        <v>1400</v>
      </c>
      <c r="L47" s="377">
        <v>1400</v>
      </c>
      <c r="M47" s="49"/>
      <c r="N47" s="246" t="str">
        <f>IF(C47="","",'OPĆI DIO'!$C$1)</f>
        <v>22621 INSTITUT ZA RAZVOJ I MEĐUNARODNE ODNOSE</v>
      </c>
      <c r="O47" s="40" t="str">
        <f t="shared" si="4"/>
        <v>323</v>
      </c>
      <c r="P47" s="40" t="str">
        <f t="shared" si="5"/>
        <v>32</v>
      </c>
      <c r="Q47" s="40" t="str">
        <f t="shared" si="6"/>
        <v>31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31</v>
      </c>
      <c r="D48" s="45" t="str">
        <f t="shared" si="3"/>
        <v>Vlastiti prihodi</v>
      </c>
      <c r="E48" s="327">
        <v>3237</v>
      </c>
      <c r="F48" s="45" t="str">
        <f t="shared" si="0"/>
        <v>Intelektualne i osobne usluge</v>
      </c>
      <c r="G48" s="329" t="s">
        <v>4824</v>
      </c>
      <c r="H48" s="45" t="str">
        <f t="shared" si="1"/>
        <v>PROGRAMSKO FINANCIRANJE JAVNIH INSTITUTA – IZ EVIDENCIJSKIH PRIHODA</v>
      </c>
      <c r="I48" s="45" t="str">
        <f t="shared" si="2"/>
        <v>0150</v>
      </c>
      <c r="J48" s="377">
        <v>16000</v>
      </c>
      <c r="K48" s="377">
        <v>16000</v>
      </c>
      <c r="L48" s="377">
        <v>16000</v>
      </c>
      <c r="M48" s="49"/>
      <c r="N48" s="246" t="str">
        <f>IF(C48="","",'OPĆI DIO'!$C$1)</f>
        <v>22621 INSTITUT ZA RAZVOJ I MEĐUNARODNE ODNOSE</v>
      </c>
      <c r="O48" s="40" t="str">
        <f t="shared" si="4"/>
        <v>323</v>
      </c>
      <c r="P48" s="40" t="str">
        <f t="shared" si="5"/>
        <v>32</v>
      </c>
      <c r="Q48" s="40" t="str">
        <f t="shared" si="6"/>
        <v>31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31</v>
      </c>
      <c r="D49" s="45" t="str">
        <f t="shared" si="3"/>
        <v>Vlastiti prihodi</v>
      </c>
      <c r="E49" s="50">
        <v>3241</v>
      </c>
      <c r="F49" s="45" t="str">
        <f t="shared" si="0"/>
        <v>Naknade troškova osobama izvan radnog odnosa</v>
      </c>
      <c r="G49" s="329" t="s">
        <v>4824</v>
      </c>
      <c r="H49" s="45" t="str">
        <f t="shared" si="1"/>
        <v>PROGRAMSKO FINANCIRANJE JAVNIH INSTITUTA – IZ EVIDENCIJSKIH PRIHODA</v>
      </c>
      <c r="I49" s="45" t="str">
        <f t="shared" si="2"/>
        <v>0150</v>
      </c>
      <c r="J49" s="377">
        <v>1500</v>
      </c>
      <c r="K49" s="377">
        <v>1500</v>
      </c>
      <c r="L49" s="377">
        <v>1500</v>
      </c>
      <c r="M49" s="49"/>
      <c r="N49" s="246" t="str">
        <f>IF(C49="","",'OPĆI DIO'!$C$1)</f>
        <v>22621 INSTITUT ZA RAZVOJ I MEĐUNARODNE ODNOSE</v>
      </c>
      <c r="O49" s="40" t="str">
        <f t="shared" si="4"/>
        <v>324</v>
      </c>
      <c r="P49" s="40" t="str">
        <f t="shared" si="5"/>
        <v>32</v>
      </c>
      <c r="Q49" s="40" t="str">
        <f t="shared" si="6"/>
        <v>31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50">
        <v>31</v>
      </c>
      <c r="D50" s="45" t="str">
        <f t="shared" si="3"/>
        <v>Vlastiti prihodi</v>
      </c>
      <c r="E50" s="50">
        <v>3721</v>
      </c>
      <c r="F50" s="45" t="str">
        <f t="shared" si="0"/>
        <v>Naknade građanima i kućanstvima u novcu</v>
      </c>
      <c r="G50" s="329" t="s">
        <v>4824</v>
      </c>
      <c r="H50" s="45" t="str">
        <f t="shared" si="1"/>
        <v>PROGRAMSKO FINANCIRANJE JAVNIH INSTITUTA – IZ EVIDENCIJSKIH PRIHODA</v>
      </c>
      <c r="I50" s="45" t="str">
        <f t="shared" si="2"/>
        <v>0150</v>
      </c>
      <c r="J50" s="81">
        <v>1400</v>
      </c>
      <c r="K50" s="81">
        <v>1400</v>
      </c>
      <c r="L50" s="81">
        <v>1400</v>
      </c>
      <c r="M50" s="49"/>
      <c r="N50" s="246" t="str">
        <f>IF(C50="","",'OPĆI DIO'!$C$1)</f>
        <v>22621 INSTITUT ZA RAZVOJ I MEĐUNARODNE ODNOSE</v>
      </c>
      <c r="O50" s="40" t="str">
        <f t="shared" si="4"/>
        <v>372</v>
      </c>
      <c r="P50" s="40" t="str">
        <f t="shared" si="5"/>
        <v>37</v>
      </c>
      <c r="Q50" s="40" t="str">
        <f t="shared" si="6"/>
        <v>31</v>
      </c>
      <c r="R50" s="40" t="str">
        <f t="shared" si="7"/>
        <v>15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31</v>
      </c>
      <c r="D51" s="45" t="str">
        <f t="shared" si="3"/>
        <v>Vlastiti prihodi</v>
      </c>
      <c r="E51" s="50">
        <v>4221</v>
      </c>
      <c r="F51" s="45" t="str">
        <f t="shared" si="0"/>
        <v>Uredska oprema i namještaj</v>
      </c>
      <c r="G51" s="329" t="s">
        <v>4824</v>
      </c>
      <c r="H51" s="45" t="str">
        <f t="shared" si="1"/>
        <v>PROGRAMSKO FINANCIRANJE JAVNIH INSTITUTA – IZ EVIDENCIJSKIH PRIHODA</v>
      </c>
      <c r="I51" s="45" t="str">
        <f t="shared" si="2"/>
        <v>0150</v>
      </c>
      <c r="J51" s="378">
        <v>4000</v>
      </c>
      <c r="K51" s="378">
        <v>4000</v>
      </c>
      <c r="L51" s="378">
        <v>4000</v>
      </c>
      <c r="M51" s="49"/>
      <c r="N51" s="246" t="str">
        <f>IF(C51="","",'OPĆI DIO'!$C$1)</f>
        <v>22621 INSTITUT ZA RAZVOJ I MEĐUNARODNE ODNOSE</v>
      </c>
      <c r="O51" s="40" t="str">
        <f t="shared" si="4"/>
        <v>422</v>
      </c>
      <c r="P51" s="40" t="str">
        <f t="shared" si="5"/>
        <v>42</v>
      </c>
      <c r="Q51" s="40" t="str">
        <f t="shared" si="6"/>
        <v>31</v>
      </c>
      <c r="R51" s="40" t="str">
        <f t="shared" si="7"/>
        <v>15</v>
      </c>
      <c r="S51" s="40" t="str">
        <f t="shared" si="8"/>
        <v>4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31</v>
      </c>
      <c r="D52" s="45" t="str">
        <f t="shared" si="3"/>
        <v>Vlastiti prihodi</v>
      </c>
      <c r="E52" s="50">
        <v>4222</v>
      </c>
      <c r="F52" s="45" t="str">
        <f t="shared" si="0"/>
        <v>Komunikacijska oprema</v>
      </c>
      <c r="G52" s="329" t="s">
        <v>4824</v>
      </c>
      <c r="H52" s="45" t="str">
        <f t="shared" si="1"/>
        <v>PROGRAMSKO FINANCIRANJE JAVNIH INSTITUTA – IZ EVIDENCIJSKIH PRIHODA</v>
      </c>
      <c r="I52" s="45" t="str">
        <f t="shared" si="2"/>
        <v>0150</v>
      </c>
      <c r="J52" s="81">
        <v>1400</v>
      </c>
      <c r="K52" s="81">
        <v>1400</v>
      </c>
      <c r="L52" s="81">
        <v>1400</v>
      </c>
      <c r="M52" s="49"/>
      <c r="N52" s="246" t="str">
        <f>IF(C52="","",'OPĆI DIO'!$C$1)</f>
        <v>22621 INSTITUT ZA RAZVOJ I MEĐUNARODNE ODNOSE</v>
      </c>
      <c r="O52" s="40" t="str">
        <f t="shared" si="4"/>
        <v>422</v>
      </c>
      <c r="P52" s="40" t="str">
        <f t="shared" si="5"/>
        <v>42</v>
      </c>
      <c r="Q52" s="40" t="str">
        <f t="shared" si="6"/>
        <v>31</v>
      </c>
      <c r="R52" s="40" t="str">
        <f t="shared" si="7"/>
        <v>15</v>
      </c>
      <c r="S52" s="40" t="str">
        <f t="shared" si="8"/>
        <v>4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/>
      </c>
      <c r="B53" s="44" t="str">
        <f>IF(C53="","",VLOOKUP('OPĆI DIO'!$C$1,'OPĆI DIO'!$N$4:$W$137,9,FALSE))</f>
        <v/>
      </c>
      <c r="C53" s="50"/>
      <c r="D53" s="45" t="str">
        <f t="shared" si="3"/>
        <v/>
      </c>
      <c r="E53" s="50"/>
      <c r="F53" s="45" t="str">
        <f t="shared" si="0"/>
        <v/>
      </c>
      <c r="G53" s="329"/>
      <c r="H53" s="45" t="str">
        <f t="shared" si="1"/>
        <v/>
      </c>
      <c r="I53" s="45" t="str">
        <f t="shared" si="2"/>
        <v/>
      </c>
      <c r="J53" s="81"/>
      <c r="K53" s="81"/>
      <c r="L53" s="81"/>
      <c r="M53" s="49"/>
      <c r="N53" s="246" t="str">
        <f>IF(C53="","",'OPĆI DIO'!$C$1)</f>
        <v/>
      </c>
      <c r="O53" s="40" t="str">
        <f t="shared" si="4"/>
        <v/>
      </c>
      <c r="P53" s="40" t="str">
        <f t="shared" si="5"/>
        <v/>
      </c>
      <c r="Q53" s="40" t="str">
        <f t="shared" si="6"/>
        <v/>
      </c>
      <c r="R53" s="40" t="str">
        <f t="shared" si="7"/>
        <v/>
      </c>
      <c r="S53" s="40" t="str">
        <f t="shared" si="8"/>
        <v/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52</v>
      </c>
      <c r="D54" s="45" t="str">
        <f t="shared" si="3"/>
        <v>Ostale pomoći</v>
      </c>
      <c r="E54" s="50">
        <v>3111</v>
      </c>
      <c r="F54" s="45" t="str">
        <f t="shared" si="0"/>
        <v>Plaće za redovan rad</v>
      </c>
      <c r="G54" s="329" t="s">
        <v>4828</v>
      </c>
      <c r="H54" s="45" t="str">
        <f t="shared" si="1"/>
        <v>SAMOSTALNA DJELATNOST JAVNIH INSTITUTA – IZ EVIDENCIJSKIH PRIHODA    </v>
      </c>
      <c r="I54" s="45" t="str">
        <f t="shared" si="2"/>
        <v>0150</v>
      </c>
      <c r="J54" s="81">
        <v>50000</v>
      </c>
      <c r="K54" s="81"/>
      <c r="L54" s="81"/>
      <c r="M54" s="49"/>
      <c r="N54" s="246" t="str">
        <f>IF(C54="","",'OPĆI DIO'!$C$1)</f>
        <v>22621 INSTITUT ZA RAZVOJ I MEĐUNARODNE ODNOSE</v>
      </c>
      <c r="O54" s="40" t="str">
        <f t="shared" si="4"/>
        <v>311</v>
      </c>
      <c r="P54" s="40" t="str">
        <f t="shared" si="5"/>
        <v>31</v>
      </c>
      <c r="Q54" s="40" t="str">
        <f t="shared" si="6"/>
        <v>52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50">
        <v>52</v>
      </c>
      <c r="D55" s="45" t="str">
        <f t="shared" si="3"/>
        <v>Ostale pomoći</v>
      </c>
      <c r="E55" s="50">
        <v>3121</v>
      </c>
      <c r="F55" s="45" t="str">
        <f t="shared" si="0"/>
        <v>Ostali rashodi za zaposlene</v>
      </c>
      <c r="G55" s="329" t="s">
        <v>4828</v>
      </c>
      <c r="H55" s="45" t="str">
        <f t="shared" si="1"/>
        <v>SAMOSTALNA DJELATNOST JAVNIH INSTITUTA – IZ EVIDENCIJSKIH PRIHODA    </v>
      </c>
      <c r="I55" s="45" t="str">
        <f t="shared" si="2"/>
        <v>0150</v>
      </c>
      <c r="J55" s="81">
        <v>1200</v>
      </c>
      <c r="K55" s="81"/>
      <c r="L55" s="81"/>
      <c r="M55" s="49"/>
      <c r="N55" s="246" t="str">
        <f>IF(C55="","",'OPĆI DIO'!$C$1)</f>
        <v>22621 INSTITUT ZA RAZVOJ I MEĐUNARODNE ODNOSE</v>
      </c>
      <c r="O55" s="40" t="str">
        <f t="shared" si="4"/>
        <v>312</v>
      </c>
      <c r="P55" s="40" t="str">
        <f t="shared" si="5"/>
        <v>31</v>
      </c>
      <c r="Q55" s="40" t="str">
        <f t="shared" si="6"/>
        <v>52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50">
        <v>52</v>
      </c>
      <c r="D56" s="45" t="str">
        <f t="shared" si="3"/>
        <v>Ostale pomoći</v>
      </c>
      <c r="E56" s="50">
        <v>3132</v>
      </c>
      <c r="F56" s="45" t="str">
        <f t="shared" si="0"/>
        <v>Doprinosi za obvezno zdravstveno osiguranje</v>
      </c>
      <c r="G56" s="329" t="s">
        <v>4828</v>
      </c>
      <c r="H56" s="45" t="str">
        <f t="shared" si="1"/>
        <v>SAMOSTALNA DJELATNOST JAVNIH INSTITUTA – IZ EVIDENCIJSKIH PRIHODA    </v>
      </c>
      <c r="I56" s="45" t="str">
        <f t="shared" si="2"/>
        <v>0150</v>
      </c>
      <c r="J56" s="81">
        <v>8250</v>
      </c>
      <c r="K56" s="81"/>
      <c r="L56" s="81"/>
      <c r="M56" s="49"/>
      <c r="N56" s="246" t="str">
        <f>IF(C56="","",'OPĆI DIO'!$C$1)</f>
        <v>22621 INSTITUT ZA RAZVOJ I MEĐUNARODNE ODNOSE</v>
      </c>
      <c r="O56" s="40" t="str">
        <f t="shared" si="4"/>
        <v>313</v>
      </c>
      <c r="P56" s="40" t="str">
        <f t="shared" si="5"/>
        <v>31</v>
      </c>
      <c r="Q56" s="40" t="str">
        <f t="shared" si="6"/>
        <v>52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52</v>
      </c>
      <c r="D57" s="45" t="str">
        <f t="shared" si="3"/>
        <v>Ostale pomoći</v>
      </c>
      <c r="E57" s="50">
        <v>3211</v>
      </c>
      <c r="F57" s="45" t="str">
        <f t="shared" si="0"/>
        <v>Službena putovanja</v>
      </c>
      <c r="G57" s="329" t="s">
        <v>4828</v>
      </c>
      <c r="H57" s="45" t="str">
        <f t="shared" si="1"/>
        <v>SAMOSTALNA DJELATNOST JAVNIH INSTITUTA – IZ EVIDENCIJSKIH PRIHODA    </v>
      </c>
      <c r="I57" s="45" t="str">
        <f t="shared" si="2"/>
        <v>0150</v>
      </c>
      <c r="J57" s="81">
        <v>4000</v>
      </c>
      <c r="K57" s="81">
        <v>8000</v>
      </c>
      <c r="L57" s="81"/>
      <c r="M57" s="49"/>
      <c r="N57" s="246" t="str">
        <f>IF(C57="","",'OPĆI DIO'!$C$1)</f>
        <v>22621 INSTITUT ZA RAZVOJ I MEĐUNARODNE ODNOSE</v>
      </c>
      <c r="O57" s="40" t="str">
        <f t="shared" si="4"/>
        <v>321</v>
      </c>
      <c r="P57" s="40" t="str">
        <f t="shared" si="5"/>
        <v>32</v>
      </c>
      <c r="Q57" s="40" t="str">
        <f t="shared" si="6"/>
        <v>52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52</v>
      </c>
      <c r="D58" s="45" t="str">
        <f t="shared" si="3"/>
        <v>Ostale pomoći</v>
      </c>
      <c r="E58" s="50">
        <v>3221</v>
      </c>
      <c r="F58" s="45" t="str">
        <f t="shared" si="0"/>
        <v>Uredski materijal i ostali materijalni rashodi</v>
      </c>
      <c r="G58" s="329" t="s">
        <v>4828</v>
      </c>
      <c r="H58" s="45" t="str">
        <f t="shared" si="1"/>
        <v>SAMOSTALNA DJELATNOST JAVNIH INSTITUTA – IZ EVIDENCIJSKIH PRIHODA    </v>
      </c>
      <c r="I58" s="45" t="str">
        <f t="shared" si="2"/>
        <v>0150</v>
      </c>
      <c r="J58" s="81">
        <v>500</v>
      </c>
      <c r="K58" s="81"/>
      <c r="L58" s="81"/>
      <c r="M58" s="49"/>
      <c r="N58" s="246" t="str">
        <f>IF(C58="","",'OPĆI DIO'!$C$1)</f>
        <v>22621 INSTITUT ZA RAZVOJ I MEĐUNARODNE ODNOSE</v>
      </c>
      <c r="O58" s="40" t="str">
        <f t="shared" si="4"/>
        <v>322</v>
      </c>
      <c r="P58" s="40" t="str">
        <f t="shared" si="5"/>
        <v>32</v>
      </c>
      <c r="Q58" s="40" t="str">
        <f t="shared" si="6"/>
        <v>52</v>
      </c>
      <c r="R58" s="40" t="str">
        <f t="shared" si="7"/>
        <v>15</v>
      </c>
      <c r="S58" s="40" t="str">
        <f t="shared" si="8"/>
        <v>3</v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52</v>
      </c>
      <c r="D59" s="45" t="str">
        <f t="shared" si="3"/>
        <v>Ostale pomoći</v>
      </c>
      <c r="E59" s="50">
        <v>3233</v>
      </c>
      <c r="F59" s="45" t="str">
        <f t="shared" si="0"/>
        <v>Usluge promidžbe i informiranja</v>
      </c>
      <c r="G59" s="329" t="s">
        <v>4828</v>
      </c>
      <c r="H59" s="45" t="str">
        <f t="shared" si="1"/>
        <v>SAMOSTALNA DJELATNOST JAVNIH INSTITUTA – IZ EVIDENCIJSKIH PRIHODA    </v>
      </c>
      <c r="I59" s="45" t="str">
        <f t="shared" si="2"/>
        <v>0150</v>
      </c>
      <c r="J59" s="81">
        <v>2000</v>
      </c>
      <c r="K59" s="81">
        <v>1982</v>
      </c>
      <c r="L59" s="81"/>
      <c r="M59" s="49"/>
      <c r="N59" s="246" t="str">
        <f>IF(C59="","",'OPĆI DIO'!$C$1)</f>
        <v>22621 INSTITUT ZA RAZVOJ I MEĐUNARODNE ODNOSE</v>
      </c>
      <c r="O59" s="40" t="str">
        <f t="shared" si="4"/>
        <v>323</v>
      </c>
      <c r="P59" s="40" t="str">
        <f t="shared" si="5"/>
        <v>32</v>
      </c>
      <c r="Q59" s="40" t="str">
        <f t="shared" si="6"/>
        <v>52</v>
      </c>
      <c r="R59" s="40" t="str">
        <f t="shared" si="7"/>
        <v>15</v>
      </c>
      <c r="S59" s="40" t="str">
        <f t="shared" si="8"/>
        <v>3</v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52</v>
      </c>
      <c r="D60" s="45" t="str">
        <f t="shared" si="3"/>
        <v>Ostale pomoći</v>
      </c>
      <c r="E60" s="50">
        <v>3237</v>
      </c>
      <c r="F60" s="45" t="str">
        <f t="shared" si="0"/>
        <v>Intelektualne i osobne usluge</v>
      </c>
      <c r="G60" s="329" t="s">
        <v>4828</v>
      </c>
      <c r="H60" s="45" t="str">
        <f t="shared" si="1"/>
        <v>SAMOSTALNA DJELATNOST JAVNIH INSTITUTA – IZ EVIDENCIJSKIH PRIHODA    </v>
      </c>
      <c r="I60" s="45" t="str">
        <f t="shared" si="2"/>
        <v>0150</v>
      </c>
      <c r="J60" s="81">
        <v>12000</v>
      </c>
      <c r="K60" s="81"/>
      <c r="L60" s="81"/>
      <c r="M60" s="49"/>
      <c r="N60" s="246" t="str">
        <f>IF(C60="","",'OPĆI DIO'!$C$1)</f>
        <v>22621 INSTITUT ZA RAZVOJ I MEĐUNARODNE ODNOSE</v>
      </c>
      <c r="O60" s="40" t="str">
        <f t="shared" si="4"/>
        <v>323</v>
      </c>
      <c r="P60" s="40" t="str">
        <f t="shared" si="5"/>
        <v>32</v>
      </c>
      <c r="Q60" s="40" t="str">
        <f t="shared" si="6"/>
        <v>52</v>
      </c>
      <c r="R60" s="40" t="str">
        <f t="shared" si="7"/>
        <v>15</v>
      </c>
      <c r="S60" s="40" t="str">
        <f t="shared" si="8"/>
        <v>3</v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52</v>
      </c>
      <c r="D61" s="45" t="str">
        <f t="shared" si="3"/>
        <v>Ostale pomoći</v>
      </c>
      <c r="E61" s="50">
        <v>3239</v>
      </c>
      <c r="F61" s="45" t="str">
        <f t="shared" si="0"/>
        <v>Ostale usluge</v>
      </c>
      <c r="G61" s="329" t="s">
        <v>4828</v>
      </c>
      <c r="H61" s="45" t="str">
        <f t="shared" si="1"/>
        <v>SAMOSTALNA DJELATNOST JAVNIH INSTITUTA – IZ EVIDENCIJSKIH PRIHODA    </v>
      </c>
      <c r="I61" s="45" t="str">
        <f t="shared" si="2"/>
        <v>0150</v>
      </c>
      <c r="J61" s="81">
        <v>15000</v>
      </c>
      <c r="K61" s="81">
        <v>3500</v>
      </c>
      <c r="L61" s="81"/>
      <c r="M61" s="49"/>
      <c r="N61" s="246" t="str">
        <f>IF(C61="","",'OPĆI DIO'!$C$1)</f>
        <v>22621 INSTITUT ZA RAZVOJ I MEĐUNARODNE ODNOSE</v>
      </c>
      <c r="O61" s="40" t="str">
        <f t="shared" si="4"/>
        <v>323</v>
      </c>
      <c r="P61" s="40" t="str">
        <f t="shared" si="5"/>
        <v>32</v>
      </c>
      <c r="Q61" s="40" t="str">
        <f t="shared" si="6"/>
        <v>52</v>
      </c>
      <c r="R61" s="40" t="str">
        <f t="shared" si="7"/>
        <v>15</v>
      </c>
      <c r="S61" s="40" t="str">
        <f t="shared" si="8"/>
        <v>3</v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52</v>
      </c>
      <c r="D62" s="45" t="str">
        <f t="shared" si="3"/>
        <v>Ostale pomoći</v>
      </c>
      <c r="E62" s="50">
        <v>3293</v>
      </c>
      <c r="F62" s="45" t="str">
        <f t="shared" si="0"/>
        <v>Reprezentacija</v>
      </c>
      <c r="G62" s="329" t="s">
        <v>4828</v>
      </c>
      <c r="H62" s="45" t="str">
        <f t="shared" si="1"/>
        <v>SAMOSTALNA DJELATNOST JAVNIH INSTITUTA – IZ EVIDENCIJSKIH PRIHODA    </v>
      </c>
      <c r="I62" s="45" t="str">
        <f t="shared" si="2"/>
        <v>0150</v>
      </c>
      <c r="J62" s="81">
        <v>1000</v>
      </c>
      <c r="K62" s="81"/>
      <c r="L62" s="81"/>
      <c r="M62" s="49"/>
      <c r="N62" s="246" t="str">
        <f>IF(C62="","",'OPĆI DIO'!$C$1)</f>
        <v>22621 INSTITUT ZA RAZVOJ I MEĐUNARODNE ODNOSE</v>
      </c>
      <c r="O62" s="40" t="str">
        <f t="shared" si="4"/>
        <v>329</v>
      </c>
      <c r="P62" s="40" t="str">
        <f t="shared" si="5"/>
        <v>32</v>
      </c>
      <c r="Q62" s="40" t="str">
        <f t="shared" si="6"/>
        <v>52</v>
      </c>
      <c r="R62" s="40" t="str">
        <f t="shared" si="7"/>
        <v>15</v>
      </c>
      <c r="S62" s="40" t="str">
        <f t="shared" si="8"/>
        <v>3</v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52</v>
      </c>
      <c r="D63" s="45" t="str">
        <f t="shared" si="3"/>
        <v>Ostale pomoći</v>
      </c>
      <c r="E63" s="50">
        <v>3294</v>
      </c>
      <c r="F63" s="45" t="str">
        <f t="shared" si="0"/>
        <v>Članarine i norme</v>
      </c>
      <c r="G63" s="329" t="s">
        <v>4828</v>
      </c>
      <c r="H63" s="45" t="str">
        <f t="shared" si="1"/>
        <v>SAMOSTALNA DJELATNOST JAVNIH INSTITUTA – IZ EVIDENCIJSKIH PRIHODA    </v>
      </c>
      <c r="I63" s="45" t="str">
        <f t="shared" si="2"/>
        <v>0150</v>
      </c>
      <c r="J63" s="81">
        <v>1500</v>
      </c>
      <c r="K63" s="81"/>
      <c r="L63" s="81"/>
      <c r="M63" s="49"/>
      <c r="N63" s="246" t="str">
        <f>IF(C63="","",'OPĆI DIO'!$C$1)</f>
        <v>22621 INSTITUT ZA RAZVOJ I MEĐUNARODNE ODNOSE</v>
      </c>
      <c r="O63" s="40" t="str">
        <f t="shared" si="4"/>
        <v>329</v>
      </c>
      <c r="P63" s="40" t="str">
        <f t="shared" si="5"/>
        <v>32</v>
      </c>
      <c r="Q63" s="40" t="str">
        <f t="shared" si="6"/>
        <v>52</v>
      </c>
      <c r="R63" s="40" t="str">
        <f t="shared" si="7"/>
        <v>15</v>
      </c>
      <c r="S63" s="40" t="str">
        <f t="shared" si="8"/>
        <v>3</v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52</v>
      </c>
      <c r="D64" s="45" t="str">
        <f t="shared" si="3"/>
        <v>Ostale pomoći</v>
      </c>
      <c r="E64" s="50">
        <v>3431</v>
      </c>
      <c r="F64" s="45" t="str">
        <f t="shared" si="0"/>
        <v>Bankarske usluge i usluge platnog prometa</v>
      </c>
      <c r="G64" s="329" t="s">
        <v>4828</v>
      </c>
      <c r="H64" s="45" t="str">
        <f t="shared" si="1"/>
        <v>SAMOSTALNA DJELATNOST JAVNIH INSTITUTA – IZ EVIDENCIJSKIH PRIHODA    </v>
      </c>
      <c r="I64" s="45" t="str">
        <f t="shared" si="2"/>
        <v>0150</v>
      </c>
      <c r="J64" s="81">
        <v>500</v>
      </c>
      <c r="K64" s="81"/>
      <c r="L64" s="81"/>
      <c r="M64" s="49"/>
      <c r="N64" s="246" t="str">
        <f>IF(C64="","",'OPĆI DIO'!$C$1)</f>
        <v>22621 INSTITUT ZA RAZVOJ I MEĐUNARODNE ODNOSE</v>
      </c>
      <c r="O64" s="40" t="str">
        <f t="shared" si="4"/>
        <v>343</v>
      </c>
      <c r="P64" s="40" t="str">
        <f t="shared" si="5"/>
        <v>34</v>
      </c>
      <c r="Q64" s="40" t="str">
        <f t="shared" si="6"/>
        <v>52</v>
      </c>
      <c r="R64" s="40" t="str">
        <f t="shared" si="7"/>
        <v>15</v>
      </c>
      <c r="S64" s="40" t="str">
        <f t="shared" si="8"/>
        <v>3</v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52</v>
      </c>
      <c r="D65" s="45" t="str">
        <f t="shared" si="3"/>
        <v>Ostale pomoći</v>
      </c>
      <c r="E65" s="50">
        <v>3721</v>
      </c>
      <c r="F65" s="45" t="str">
        <f t="shared" si="0"/>
        <v>Naknade građanima i kućanstvima u novcu</v>
      </c>
      <c r="G65" s="329" t="s">
        <v>4828</v>
      </c>
      <c r="H65" s="45" t="str">
        <f t="shared" si="1"/>
        <v>SAMOSTALNA DJELATNOST JAVNIH INSTITUTA – IZ EVIDENCIJSKIH PRIHODA    </v>
      </c>
      <c r="I65" s="45" t="str">
        <f t="shared" si="2"/>
        <v>0150</v>
      </c>
      <c r="J65" s="81">
        <v>4000</v>
      </c>
      <c r="K65" s="81"/>
      <c r="L65" s="81"/>
      <c r="M65" s="49"/>
      <c r="N65" s="246" t="str">
        <f>IF(C65="","",'OPĆI DIO'!$C$1)</f>
        <v>22621 INSTITUT ZA RAZVOJ I MEĐUNARODNE ODNOSE</v>
      </c>
      <c r="O65" s="40" t="str">
        <f t="shared" si="4"/>
        <v>372</v>
      </c>
      <c r="P65" s="40" t="str">
        <f t="shared" si="5"/>
        <v>37</v>
      </c>
      <c r="Q65" s="40" t="str">
        <f t="shared" si="6"/>
        <v>52</v>
      </c>
      <c r="R65" s="40" t="str">
        <f t="shared" si="7"/>
        <v>15</v>
      </c>
      <c r="S65" s="40" t="str">
        <f t="shared" si="8"/>
        <v>3</v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3"/>
        <v/>
      </c>
      <c r="E66" s="50"/>
      <c r="F66" s="45" t="str">
        <f t="shared" si="0"/>
        <v/>
      </c>
      <c r="G66" s="329"/>
      <c r="H66" s="45" t="str">
        <f t="shared" si="1"/>
        <v/>
      </c>
      <c r="I66" s="45" t="str">
        <f t="shared" si="2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4"/>
        <v/>
      </c>
      <c r="P66" s="40" t="str">
        <f t="shared" si="5"/>
        <v/>
      </c>
      <c r="Q66" s="40" t="str">
        <f t="shared" si="6"/>
        <v/>
      </c>
      <c r="R66" s="40" t="str">
        <f t="shared" si="7"/>
        <v/>
      </c>
      <c r="S66" s="40" t="str">
        <f t="shared" si="8"/>
        <v/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08008</v>
      </c>
      <c r="B67" s="44" t="str">
        <f>IF(C67="","",VLOOKUP('OPĆI DIO'!$C$1,'OPĆI DIO'!$N$4:$W$137,9,FALSE))</f>
        <v>Javni instituti</v>
      </c>
      <c r="C67" s="50">
        <v>581</v>
      </c>
      <c r="D67" s="45" t="str">
        <f t="shared" ref="D67:D130" si="15">IFERROR(VLOOKUP(C67,$T$6:$U$24,2,FALSE),"")</f>
        <v>Mehanizam za oporavak i otpornost</v>
      </c>
      <c r="E67" s="50">
        <v>3211</v>
      </c>
      <c r="F67" s="45" t="str">
        <f t="shared" ref="F67:F130" si="16">IFERROR(VLOOKUP(E67,$W$5:$Y$130,2,FALSE),"")</f>
        <v>Službena putovanja</v>
      </c>
      <c r="G67" s="329" t="s">
        <v>4826</v>
      </c>
      <c r="H67" s="45" t="str">
        <f t="shared" ref="H67:H130" si="17">IFERROR(VLOOKUP(G67,$AC$6:$AD$348,2,FALSE),"")</f>
        <v>PROGRAMSKO FINANCIRANJE JAVNIH INSTITUTA  - IZ STRUKTURNIH I INVESTICIJSKIH FONDOVA EU</v>
      </c>
      <c r="I67" s="45" t="str">
        <f t="shared" ref="I67:I130" si="18">IFERROR(VLOOKUP(G67,$AC$6:$AG$348,3,FALSE),"")</f>
        <v>0150</v>
      </c>
      <c r="J67" s="81">
        <v>19000</v>
      </c>
      <c r="K67" s="81">
        <v>19000</v>
      </c>
      <c r="L67" s="81">
        <v>19000</v>
      </c>
      <c r="M67" s="49"/>
      <c r="N67" s="246" t="str">
        <f>IF(C67="","",'OPĆI DIO'!$C$1)</f>
        <v>22621 INSTITUT ZA RAZVOJ I MEĐUNARODNE ODNOSE</v>
      </c>
      <c r="O67" s="40" t="str">
        <f t="shared" si="4"/>
        <v>321</v>
      </c>
      <c r="P67" s="40" t="str">
        <f t="shared" si="5"/>
        <v>32</v>
      </c>
      <c r="Q67" s="40" t="str">
        <f t="shared" si="6"/>
        <v>581</v>
      </c>
      <c r="R67" s="40" t="str">
        <f t="shared" si="7"/>
        <v>15</v>
      </c>
      <c r="S67" s="40" t="str">
        <f t="shared" si="8"/>
        <v>3</v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581</v>
      </c>
      <c r="D68" s="45" t="str">
        <f t="shared" si="15"/>
        <v>Mehanizam za oporavak i otpornost</v>
      </c>
      <c r="E68" s="50">
        <v>3233</v>
      </c>
      <c r="F68" s="45" t="str">
        <f t="shared" si="16"/>
        <v>Usluge promidžbe i informiranja</v>
      </c>
      <c r="G68" s="329" t="s">
        <v>4826</v>
      </c>
      <c r="H68" s="45" t="str">
        <f t="shared" si="17"/>
        <v>PROGRAMSKO FINANCIRANJE JAVNIH INSTITUTA  - IZ STRUKTURNIH I INVESTICIJSKIH FONDOVA EU</v>
      </c>
      <c r="I68" s="45" t="str">
        <f t="shared" si="18"/>
        <v>0150</v>
      </c>
      <c r="J68" s="81">
        <v>8000</v>
      </c>
      <c r="K68" s="81">
        <v>8000</v>
      </c>
      <c r="L68" s="81">
        <v>8000</v>
      </c>
      <c r="M68" s="49"/>
      <c r="N68" s="246" t="str">
        <f>IF(C68="","",'OPĆI DIO'!$C$1)</f>
        <v>22621 INSTITUT ZA RAZVOJ I MEĐUNARODNE ODNOSE</v>
      </c>
      <c r="O68" s="40" t="str">
        <f t="shared" ref="O68:O131" si="19">LEFT(E68,3)</f>
        <v>323</v>
      </c>
      <c r="P68" s="40" t="str">
        <f t="shared" ref="P68:P131" si="20">LEFT(E68,2)</f>
        <v>32</v>
      </c>
      <c r="Q68" s="40" t="str">
        <f t="shared" ref="Q68:Q131" si="21">LEFT(C68,3)</f>
        <v>581</v>
      </c>
      <c r="R68" s="40" t="str">
        <f t="shared" ref="R68:R131" si="22">MID(I68,2,2)</f>
        <v>15</v>
      </c>
      <c r="S68" s="40" t="str">
        <f t="shared" ref="S68:S131" si="23">LEFT(E68,1)</f>
        <v>3</v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581</v>
      </c>
      <c r="D69" s="45" t="str">
        <f t="shared" si="15"/>
        <v>Mehanizam za oporavak i otpornost</v>
      </c>
      <c r="E69" s="50">
        <v>3237</v>
      </c>
      <c r="F69" s="45" t="str">
        <f t="shared" si="16"/>
        <v>Intelektualne i osobne usluge</v>
      </c>
      <c r="G69" s="329" t="s">
        <v>4826</v>
      </c>
      <c r="H69" s="45" t="str">
        <f t="shared" si="17"/>
        <v>PROGRAMSKO FINANCIRANJE JAVNIH INSTITUTA  - IZ STRUKTURNIH I INVESTICIJSKIH FONDOVA EU</v>
      </c>
      <c r="I69" s="45" t="str">
        <f t="shared" si="18"/>
        <v>0150</v>
      </c>
      <c r="J69" s="81">
        <v>26413</v>
      </c>
      <c r="K69" s="81">
        <v>27413</v>
      </c>
      <c r="L69" s="81">
        <v>27413</v>
      </c>
      <c r="M69" s="49"/>
      <c r="N69" s="246" t="str">
        <f>IF(C69="","",'OPĆI DIO'!$C$1)</f>
        <v>22621 INSTITUT ZA RAZVOJ I MEĐUNARODNE ODNOSE</v>
      </c>
      <c r="O69" s="40" t="str">
        <f t="shared" si="19"/>
        <v>323</v>
      </c>
      <c r="P69" s="40" t="str">
        <f t="shared" si="20"/>
        <v>32</v>
      </c>
      <c r="Q69" s="40" t="str">
        <f t="shared" si="21"/>
        <v>581</v>
      </c>
      <c r="R69" s="40" t="str">
        <f t="shared" si="22"/>
        <v>15</v>
      </c>
      <c r="S69" s="40" t="str">
        <f t="shared" si="23"/>
        <v>3</v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581</v>
      </c>
      <c r="D70" s="45" t="str">
        <f t="shared" si="15"/>
        <v>Mehanizam za oporavak i otpornost</v>
      </c>
      <c r="E70" s="50">
        <v>3239</v>
      </c>
      <c r="F70" s="45" t="str">
        <f t="shared" si="16"/>
        <v>Ostale usluge</v>
      </c>
      <c r="G70" s="329" t="s">
        <v>4826</v>
      </c>
      <c r="H70" s="45" t="str">
        <f t="shared" si="17"/>
        <v>PROGRAMSKO FINANCIRANJE JAVNIH INSTITUTA  - IZ STRUKTURNIH I INVESTICIJSKIH FONDOVA EU</v>
      </c>
      <c r="I70" s="45" t="str">
        <f t="shared" si="18"/>
        <v>0150</v>
      </c>
      <c r="J70" s="81">
        <v>10000</v>
      </c>
      <c r="K70" s="81">
        <v>9000</v>
      </c>
      <c r="L70" s="81">
        <v>9000</v>
      </c>
      <c r="M70" s="49"/>
      <c r="N70" s="246" t="str">
        <f>IF(C70="","",'OPĆI DIO'!$C$1)</f>
        <v>22621 INSTITUT ZA RAZVOJ I MEĐUNARODNE ODNOSE</v>
      </c>
      <c r="O70" s="40" t="str">
        <f t="shared" si="19"/>
        <v>323</v>
      </c>
      <c r="P70" s="40" t="str">
        <f t="shared" si="20"/>
        <v>32</v>
      </c>
      <c r="Q70" s="40" t="str">
        <f t="shared" si="21"/>
        <v>581</v>
      </c>
      <c r="R70" s="40" t="str">
        <f t="shared" si="22"/>
        <v>15</v>
      </c>
      <c r="S70" s="40" t="str">
        <f t="shared" si="23"/>
        <v>3</v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581</v>
      </c>
      <c r="D71" s="45" t="str">
        <f t="shared" si="15"/>
        <v>Mehanizam za oporavak i otpornost</v>
      </c>
      <c r="E71" s="50">
        <v>3721</v>
      </c>
      <c r="F71" s="45" t="str">
        <f t="shared" si="16"/>
        <v>Naknade građanima i kućanstvima u novcu</v>
      </c>
      <c r="G71" s="329" t="s">
        <v>4826</v>
      </c>
      <c r="H71" s="45" t="str">
        <f t="shared" si="17"/>
        <v>PROGRAMSKO FINANCIRANJE JAVNIH INSTITUTA  - IZ STRUKTURNIH I INVESTICIJSKIH FONDOVA EU</v>
      </c>
      <c r="I71" s="45" t="str">
        <f t="shared" si="18"/>
        <v>0150</v>
      </c>
      <c r="J71" s="81">
        <v>7000</v>
      </c>
      <c r="K71" s="81">
        <v>7000</v>
      </c>
      <c r="L71" s="81">
        <v>7000</v>
      </c>
      <c r="M71" s="49"/>
      <c r="N71" s="246" t="str">
        <f>IF(C71="","",'OPĆI DIO'!$C$1)</f>
        <v>22621 INSTITUT ZA RAZVOJ I MEĐUNARODNE ODNOSE</v>
      </c>
      <c r="O71" s="40" t="str">
        <f t="shared" si="19"/>
        <v>372</v>
      </c>
      <c r="P71" s="40" t="str">
        <f t="shared" si="20"/>
        <v>37</v>
      </c>
      <c r="Q71" s="40" t="str">
        <f t="shared" si="21"/>
        <v>581</v>
      </c>
      <c r="R71" s="40" t="str">
        <f t="shared" si="22"/>
        <v>15</v>
      </c>
      <c r="S71" s="40" t="str">
        <f t="shared" si="23"/>
        <v>3</v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5"/>
        <v/>
      </c>
      <c r="E72" s="50"/>
      <c r="F72" s="45" t="str">
        <f t="shared" si="16"/>
        <v/>
      </c>
      <c r="G72" s="329"/>
      <c r="H72" s="45" t="str">
        <f t="shared" si="17"/>
        <v/>
      </c>
      <c r="I72" s="45" t="str">
        <f t="shared" si="18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9"/>
        <v/>
      </c>
      <c r="P72" s="40" t="str">
        <f t="shared" si="20"/>
        <v/>
      </c>
      <c r="Q72" s="40" t="str">
        <f t="shared" si="21"/>
        <v/>
      </c>
      <c r="R72" s="40" t="str">
        <f t="shared" si="22"/>
        <v/>
      </c>
      <c r="S72" s="40" t="str">
        <f t="shared" si="23"/>
        <v/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5"/>
        <v/>
      </c>
      <c r="E73" s="50"/>
      <c r="F73" s="45" t="str">
        <f t="shared" si="16"/>
        <v/>
      </c>
      <c r="G73" s="329"/>
      <c r="H73" s="45" t="str">
        <f t="shared" si="17"/>
        <v/>
      </c>
      <c r="I73" s="45" t="str">
        <f t="shared" si="18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9"/>
        <v/>
      </c>
      <c r="P73" s="40" t="str">
        <f t="shared" si="20"/>
        <v/>
      </c>
      <c r="Q73" s="40" t="str">
        <f t="shared" si="21"/>
        <v/>
      </c>
      <c r="R73" s="40" t="str">
        <f t="shared" si="22"/>
        <v/>
      </c>
      <c r="S73" s="40" t="str">
        <f t="shared" si="23"/>
        <v/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51</v>
      </c>
      <c r="D74" s="45" t="str">
        <f t="shared" si="15"/>
        <v>Pomoći EU</v>
      </c>
      <c r="E74" s="50">
        <v>3111</v>
      </c>
      <c r="F74" s="45" t="str">
        <f t="shared" si="16"/>
        <v>Plaće za redovan rad</v>
      </c>
      <c r="G74" s="329" t="s">
        <v>4828</v>
      </c>
      <c r="H74" s="45" t="str">
        <f t="shared" si="17"/>
        <v>SAMOSTALNA DJELATNOST JAVNIH INSTITUTA – IZ EVIDENCIJSKIH PRIHODA    </v>
      </c>
      <c r="I74" s="45" t="str">
        <f t="shared" si="18"/>
        <v>0150</v>
      </c>
      <c r="J74" s="224">
        <v>78717</v>
      </c>
      <c r="K74" s="224">
        <v>78498</v>
      </c>
      <c r="L74" s="224">
        <v>72714</v>
      </c>
      <c r="M74" s="49"/>
      <c r="N74" s="246" t="str">
        <f>IF(C74="","",'OPĆI DIO'!$C$1)</f>
        <v>22621 INSTITUT ZA RAZVOJ I MEĐUNARODNE ODNOSE</v>
      </c>
      <c r="O74" s="40" t="str">
        <f t="shared" si="19"/>
        <v>311</v>
      </c>
      <c r="P74" s="40" t="str">
        <f t="shared" si="20"/>
        <v>31</v>
      </c>
      <c r="Q74" s="40" t="str">
        <f t="shared" si="21"/>
        <v>51</v>
      </c>
      <c r="R74" s="40" t="str">
        <f t="shared" si="22"/>
        <v>15</v>
      </c>
      <c r="S74" s="40" t="str">
        <f t="shared" si="23"/>
        <v>3</v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51</v>
      </c>
      <c r="D75" s="45" t="str">
        <f t="shared" si="15"/>
        <v>Pomoći EU</v>
      </c>
      <c r="E75" s="50">
        <v>3132</v>
      </c>
      <c r="F75" s="45" t="str">
        <f t="shared" si="16"/>
        <v>Doprinosi za obvezno zdravstveno osiguranje</v>
      </c>
      <c r="G75" s="329" t="s">
        <v>4828</v>
      </c>
      <c r="H75" s="45" t="str">
        <f t="shared" si="17"/>
        <v>SAMOSTALNA DJELATNOST JAVNIH INSTITUTA – IZ EVIDENCIJSKIH PRIHODA    </v>
      </c>
      <c r="I75" s="45" t="str">
        <f t="shared" si="18"/>
        <v>0150</v>
      </c>
      <c r="J75" s="224">
        <v>12988</v>
      </c>
      <c r="K75" s="224">
        <v>12952</v>
      </c>
      <c r="L75" s="224">
        <v>11998</v>
      </c>
      <c r="M75" s="49"/>
      <c r="N75" s="246" t="str">
        <f>IF(C75="","",'OPĆI DIO'!$C$1)</f>
        <v>22621 INSTITUT ZA RAZVOJ I MEĐUNARODNE ODNOSE</v>
      </c>
      <c r="O75" s="40" t="str">
        <f t="shared" si="19"/>
        <v>313</v>
      </c>
      <c r="P75" s="40" t="str">
        <f t="shared" si="20"/>
        <v>31</v>
      </c>
      <c r="Q75" s="40" t="str">
        <f t="shared" si="21"/>
        <v>51</v>
      </c>
      <c r="R75" s="40" t="str">
        <f t="shared" si="22"/>
        <v>15</v>
      </c>
      <c r="S75" s="40" t="str">
        <f t="shared" si="23"/>
        <v>3</v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51</v>
      </c>
      <c r="D76" s="45" t="str">
        <f t="shared" si="15"/>
        <v>Pomoći EU</v>
      </c>
      <c r="E76" s="50">
        <v>3211</v>
      </c>
      <c r="F76" s="45" t="str">
        <f t="shared" si="16"/>
        <v>Službena putovanja</v>
      </c>
      <c r="G76" s="329" t="s">
        <v>4828</v>
      </c>
      <c r="H76" s="45" t="str">
        <f t="shared" si="17"/>
        <v>SAMOSTALNA DJELATNOST JAVNIH INSTITUTA – IZ EVIDENCIJSKIH PRIHODA    </v>
      </c>
      <c r="I76" s="45" t="str">
        <f t="shared" si="18"/>
        <v>0150</v>
      </c>
      <c r="J76" s="224">
        <v>17131</v>
      </c>
      <c r="K76" s="224">
        <v>12000</v>
      </c>
      <c r="L76" s="224">
        <v>11000</v>
      </c>
      <c r="M76" s="49"/>
      <c r="N76" s="246" t="str">
        <f>IF(C76="","",'OPĆI DIO'!$C$1)</f>
        <v>22621 INSTITUT ZA RAZVOJ I MEĐUNARODNE ODNOSE</v>
      </c>
      <c r="O76" s="40" t="str">
        <f t="shared" si="19"/>
        <v>321</v>
      </c>
      <c r="P76" s="40" t="str">
        <f t="shared" si="20"/>
        <v>32</v>
      </c>
      <c r="Q76" s="40" t="str">
        <f t="shared" si="21"/>
        <v>51</v>
      </c>
      <c r="R76" s="40" t="str">
        <f t="shared" si="22"/>
        <v>15</v>
      </c>
      <c r="S76" s="40" t="str">
        <f t="shared" si="23"/>
        <v>3</v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51</v>
      </c>
      <c r="D77" s="45" t="str">
        <f t="shared" si="15"/>
        <v>Pomoći EU</v>
      </c>
      <c r="E77" s="50">
        <v>3233</v>
      </c>
      <c r="F77" s="45" t="str">
        <f t="shared" si="16"/>
        <v>Usluge promidžbe i informiranja</v>
      </c>
      <c r="G77" s="329" t="s">
        <v>4828</v>
      </c>
      <c r="H77" s="45" t="str">
        <f t="shared" si="17"/>
        <v>SAMOSTALNA DJELATNOST JAVNIH INSTITUTA – IZ EVIDENCIJSKIH PRIHODA    </v>
      </c>
      <c r="I77" s="45" t="str">
        <f t="shared" si="18"/>
        <v>0150</v>
      </c>
      <c r="J77" s="224">
        <v>7000</v>
      </c>
      <c r="K77" s="224">
        <v>7000</v>
      </c>
      <c r="L77" s="224">
        <v>7000</v>
      </c>
      <c r="M77" s="49"/>
      <c r="N77" s="246" t="str">
        <f>IF(C77="","",'OPĆI DIO'!$C$1)</f>
        <v>22621 INSTITUT ZA RAZVOJ I MEĐUNARODNE ODNOSE</v>
      </c>
      <c r="O77" s="40" t="str">
        <f t="shared" si="19"/>
        <v>323</v>
      </c>
      <c r="P77" s="40" t="str">
        <f t="shared" si="20"/>
        <v>32</v>
      </c>
      <c r="Q77" s="40" t="str">
        <f t="shared" si="21"/>
        <v>51</v>
      </c>
      <c r="R77" s="40" t="str">
        <f t="shared" si="22"/>
        <v>15</v>
      </c>
      <c r="S77" s="40" t="str">
        <f t="shared" si="23"/>
        <v>3</v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51</v>
      </c>
      <c r="D78" s="45" t="str">
        <f t="shared" si="15"/>
        <v>Pomoći EU</v>
      </c>
      <c r="E78" s="50">
        <v>3237</v>
      </c>
      <c r="F78" s="45" t="str">
        <f t="shared" si="16"/>
        <v>Intelektualne i osobne usluge</v>
      </c>
      <c r="G78" s="329" t="s">
        <v>4828</v>
      </c>
      <c r="H78" s="45" t="str">
        <f t="shared" si="17"/>
        <v>SAMOSTALNA DJELATNOST JAVNIH INSTITUTA – IZ EVIDENCIJSKIH PRIHODA    </v>
      </c>
      <c r="I78" s="45" t="str">
        <f t="shared" si="18"/>
        <v>0150</v>
      </c>
      <c r="J78" s="224">
        <v>29550</v>
      </c>
      <c r="K78" s="224">
        <v>20000</v>
      </c>
      <c r="L78" s="224">
        <v>29000</v>
      </c>
      <c r="M78" s="49"/>
      <c r="N78" s="246" t="str">
        <f>IF(C78="","",'OPĆI DIO'!$C$1)</f>
        <v>22621 INSTITUT ZA RAZVOJ I MEĐUNARODNE ODNOSE</v>
      </c>
      <c r="O78" s="40" t="str">
        <f t="shared" si="19"/>
        <v>323</v>
      </c>
      <c r="P78" s="40" t="str">
        <f t="shared" si="20"/>
        <v>32</v>
      </c>
      <c r="Q78" s="40" t="str">
        <f t="shared" si="21"/>
        <v>51</v>
      </c>
      <c r="R78" s="40" t="str">
        <f t="shared" si="22"/>
        <v>15</v>
      </c>
      <c r="S78" s="40" t="str">
        <f t="shared" si="23"/>
        <v>3</v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51</v>
      </c>
      <c r="D79" s="45" t="str">
        <f t="shared" si="15"/>
        <v>Pomoći EU</v>
      </c>
      <c r="E79" s="50">
        <v>3239</v>
      </c>
      <c r="F79" s="45" t="str">
        <f t="shared" si="16"/>
        <v>Ostale usluge</v>
      </c>
      <c r="G79" s="329" t="s">
        <v>4828</v>
      </c>
      <c r="H79" s="45" t="str">
        <f t="shared" si="17"/>
        <v>SAMOSTALNA DJELATNOST JAVNIH INSTITUTA – IZ EVIDENCIJSKIH PRIHODA    </v>
      </c>
      <c r="I79" s="45" t="str">
        <f t="shared" si="18"/>
        <v>0150</v>
      </c>
      <c r="J79" s="224">
        <v>6875</v>
      </c>
      <c r="K79" s="224">
        <v>3500</v>
      </c>
      <c r="L79" s="224">
        <v>1696</v>
      </c>
      <c r="M79" s="49"/>
      <c r="N79" s="246" t="str">
        <f>IF(C79="","",'OPĆI DIO'!$C$1)</f>
        <v>22621 INSTITUT ZA RAZVOJ I MEĐUNARODNE ODNOSE</v>
      </c>
      <c r="O79" s="40" t="str">
        <f t="shared" si="19"/>
        <v>323</v>
      </c>
      <c r="P79" s="40" t="str">
        <f t="shared" si="20"/>
        <v>32</v>
      </c>
      <c r="Q79" s="40" t="str">
        <f t="shared" si="21"/>
        <v>51</v>
      </c>
      <c r="R79" s="40" t="str">
        <f t="shared" si="22"/>
        <v>15</v>
      </c>
      <c r="S79" s="40" t="str">
        <f t="shared" si="23"/>
        <v>3</v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5"/>
        <v/>
      </c>
      <c r="E80" s="50"/>
      <c r="F80" s="45" t="str">
        <f t="shared" si="16"/>
        <v/>
      </c>
      <c r="G80" s="329"/>
      <c r="H80" s="45" t="str">
        <f t="shared" si="17"/>
        <v/>
      </c>
      <c r="I80" s="45" t="str">
        <f t="shared" si="18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9"/>
        <v/>
      </c>
      <c r="P80" s="40" t="str">
        <f t="shared" si="20"/>
        <v/>
      </c>
      <c r="Q80" s="40" t="str">
        <f t="shared" si="21"/>
        <v/>
      </c>
      <c r="R80" s="40" t="str">
        <f t="shared" si="22"/>
        <v/>
      </c>
      <c r="S80" s="40" t="str">
        <f t="shared" si="23"/>
        <v/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5"/>
        <v/>
      </c>
      <c r="E81" s="50"/>
      <c r="F81" s="45" t="str">
        <f t="shared" si="16"/>
        <v/>
      </c>
      <c r="G81" s="329"/>
      <c r="H81" s="45" t="str">
        <f t="shared" si="17"/>
        <v/>
      </c>
      <c r="I81" s="45" t="str">
        <f t="shared" si="18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9"/>
        <v/>
      </c>
      <c r="P81" s="40" t="str">
        <f t="shared" si="20"/>
        <v/>
      </c>
      <c r="Q81" s="40" t="str">
        <f t="shared" si="21"/>
        <v/>
      </c>
      <c r="R81" s="40" t="str">
        <f t="shared" si="22"/>
        <v/>
      </c>
      <c r="S81" s="40" t="str">
        <f t="shared" si="23"/>
        <v/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5"/>
        <v/>
      </c>
      <c r="E82" s="50"/>
      <c r="F82" s="45" t="str">
        <f t="shared" si="16"/>
        <v/>
      </c>
      <c r="G82" s="329"/>
      <c r="H82" s="45" t="str">
        <f t="shared" si="17"/>
        <v/>
      </c>
      <c r="I82" s="45" t="str">
        <f t="shared" si="18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9"/>
        <v/>
      </c>
      <c r="P82" s="40" t="str">
        <f t="shared" si="20"/>
        <v/>
      </c>
      <c r="Q82" s="40" t="str">
        <f t="shared" si="21"/>
        <v/>
      </c>
      <c r="R82" s="40" t="str">
        <f t="shared" si="22"/>
        <v/>
      </c>
      <c r="S82" s="40" t="str">
        <f t="shared" si="23"/>
        <v/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5"/>
        <v/>
      </c>
      <c r="E83" s="50"/>
      <c r="F83" s="45" t="str">
        <f t="shared" si="16"/>
        <v/>
      </c>
      <c r="G83" s="329"/>
      <c r="H83" s="45" t="str">
        <f t="shared" si="17"/>
        <v/>
      </c>
      <c r="I83" s="45" t="str">
        <f t="shared" si="18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9"/>
        <v/>
      </c>
      <c r="P83" s="40" t="str">
        <f t="shared" si="20"/>
        <v/>
      </c>
      <c r="Q83" s="40" t="str">
        <f t="shared" si="21"/>
        <v/>
      </c>
      <c r="R83" s="40" t="str">
        <f t="shared" si="22"/>
        <v/>
      </c>
      <c r="S83" s="40" t="str">
        <f t="shared" si="23"/>
        <v/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5"/>
        <v/>
      </c>
      <c r="E84" s="50"/>
      <c r="F84" s="45" t="str">
        <f t="shared" si="16"/>
        <v/>
      </c>
      <c r="G84" s="329"/>
      <c r="H84" s="45" t="str">
        <f t="shared" si="17"/>
        <v/>
      </c>
      <c r="I84" s="45" t="str">
        <f t="shared" si="18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9"/>
        <v/>
      </c>
      <c r="P84" s="40" t="str">
        <f t="shared" si="20"/>
        <v/>
      </c>
      <c r="Q84" s="40" t="str">
        <f t="shared" si="21"/>
        <v/>
      </c>
      <c r="R84" s="40" t="str">
        <f t="shared" si="22"/>
        <v/>
      </c>
      <c r="S84" s="40" t="str">
        <f t="shared" si="23"/>
        <v/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5"/>
        <v/>
      </c>
      <c r="E85" s="50"/>
      <c r="F85" s="45" t="str">
        <f t="shared" si="16"/>
        <v/>
      </c>
      <c r="G85" s="329"/>
      <c r="H85" s="45" t="str">
        <f t="shared" si="17"/>
        <v/>
      </c>
      <c r="I85" s="45" t="str">
        <f t="shared" si="18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9"/>
        <v/>
      </c>
      <c r="P85" s="40" t="str">
        <f t="shared" si="20"/>
        <v/>
      </c>
      <c r="Q85" s="40" t="str">
        <f t="shared" si="21"/>
        <v/>
      </c>
      <c r="R85" s="40" t="str">
        <f t="shared" si="22"/>
        <v/>
      </c>
      <c r="S85" s="40" t="str">
        <f t="shared" si="23"/>
        <v/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5"/>
        <v/>
      </c>
      <c r="E86" s="50"/>
      <c r="F86" s="45" t="str">
        <f t="shared" si="16"/>
        <v/>
      </c>
      <c r="G86" s="329"/>
      <c r="H86" s="45" t="str">
        <f t="shared" si="17"/>
        <v/>
      </c>
      <c r="I86" s="45" t="str">
        <f t="shared" si="18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9"/>
        <v/>
      </c>
      <c r="P86" s="40" t="str">
        <f t="shared" si="20"/>
        <v/>
      </c>
      <c r="Q86" s="40" t="str">
        <f t="shared" si="21"/>
        <v/>
      </c>
      <c r="R86" s="40" t="str">
        <f t="shared" si="22"/>
        <v/>
      </c>
      <c r="S86" s="40" t="str">
        <f t="shared" si="23"/>
        <v/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5"/>
        <v/>
      </c>
      <c r="E87" s="50"/>
      <c r="F87" s="45" t="str">
        <f t="shared" si="16"/>
        <v/>
      </c>
      <c r="G87" s="329"/>
      <c r="H87" s="45" t="str">
        <f t="shared" si="17"/>
        <v/>
      </c>
      <c r="I87" s="45" t="str">
        <f t="shared" si="18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9"/>
        <v/>
      </c>
      <c r="P87" s="40" t="str">
        <f t="shared" si="20"/>
        <v/>
      </c>
      <c r="Q87" s="40" t="str">
        <f t="shared" si="21"/>
        <v/>
      </c>
      <c r="R87" s="40" t="str">
        <f t="shared" si="22"/>
        <v/>
      </c>
      <c r="S87" s="40" t="str">
        <f t="shared" si="23"/>
        <v/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5"/>
        <v/>
      </c>
      <c r="E88" s="50"/>
      <c r="F88" s="45" t="str">
        <f t="shared" si="16"/>
        <v/>
      </c>
      <c r="G88" s="329"/>
      <c r="H88" s="45" t="str">
        <f t="shared" si="17"/>
        <v/>
      </c>
      <c r="I88" s="45" t="str">
        <f t="shared" si="18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9"/>
        <v/>
      </c>
      <c r="P88" s="40" t="str">
        <f t="shared" si="20"/>
        <v/>
      </c>
      <c r="Q88" s="40" t="str">
        <f t="shared" si="21"/>
        <v/>
      </c>
      <c r="R88" s="40" t="str">
        <f t="shared" si="22"/>
        <v/>
      </c>
      <c r="S88" s="40" t="str">
        <f t="shared" si="23"/>
        <v/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5"/>
        <v/>
      </c>
      <c r="E89" s="50"/>
      <c r="F89" s="45" t="str">
        <f t="shared" si="16"/>
        <v/>
      </c>
      <c r="G89" s="329"/>
      <c r="H89" s="45" t="str">
        <f t="shared" si="17"/>
        <v/>
      </c>
      <c r="I89" s="45" t="str">
        <f t="shared" si="18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9"/>
        <v/>
      </c>
      <c r="P89" s="40" t="str">
        <f t="shared" si="20"/>
        <v/>
      </c>
      <c r="Q89" s="40" t="str">
        <f t="shared" si="21"/>
        <v/>
      </c>
      <c r="R89" s="40" t="str">
        <f t="shared" si="22"/>
        <v/>
      </c>
      <c r="S89" s="40" t="str">
        <f t="shared" si="23"/>
        <v/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5"/>
        <v/>
      </c>
      <c r="E90" s="50"/>
      <c r="F90" s="45" t="str">
        <f t="shared" si="16"/>
        <v/>
      </c>
      <c r="G90" s="329"/>
      <c r="H90" s="45" t="str">
        <f t="shared" si="17"/>
        <v/>
      </c>
      <c r="I90" s="45" t="str">
        <f t="shared" si="18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9"/>
        <v/>
      </c>
      <c r="P90" s="40" t="str">
        <f t="shared" si="20"/>
        <v/>
      </c>
      <c r="Q90" s="40" t="str">
        <f t="shared" si="21"/>
        <v/>
      </c>
      <c r="R90" s="40" t="str">
        <f t="shared" si="22"/>
        <v/>
      </c>
      <c r="S90" s="40" t="str">
        <f t="shared" si="23"/>
        <v/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5"/>
        <v/>
      </c>
      <c r="E91" s="50"/>
      <c r="F91" s="45" t="str">
        <f t="shared" si="16"/>
        <v/>
      </c>
      <c r="G91" s="329"/>
      <c r="H91" s="45" t="str">
        <f t="shared" si="17"/>
        <v/>
      </c>
      <c r="I91" s="45" t="str">
        <f t="shared" si="18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9"/>
        <v/>
      </c>
      <c r="P91" s="40" t="str">
        <f t="shared" si="20"/>
        <v/>
      </c>
      <c r="Q91" s="40" t="str">
        <f t="shared" si="21"/>
        <v/>
      </c>
      <c r="R91" s="40" t="str">
        <f t="shared" si="22"/>
        <v/>
      </c>
      <c r="S91" s="40" t="str">
        <f t="shared" si="23"/>
        <v/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5"/>
        <v/>
      </c>
      <c r="E92" s="50"/>
      <c r="F92" s="45" t="str">
        <f t="shared" si="16"/>
        <v/>
      </c>
      <c r="G92" s="329"/>
      <c r="H92" s="45" t="str">
        <f t="shared" si="17"/>
        <v/>
      </c>
      <c r="I92" s="45" t="str">
        <f t="shared" si="18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9"/>
        <v/>
      </c>
      <c r="P92" s="40" t="str">
        <f t="shared" si="20"/>
        <v/>
      </c>
      <c r="Q92" s="40" t="str">
        <f t="shared" si="21"/>
        <v/>
      </c>
      <c r="R92" s="40" t="str">
        <f t="shared" si="22"/>
        <v/>
      </c>
      <c r="S92" s="40" t="str">
        <f t="shared" si="23"/>
        <v/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5"/>
        <v/>
      </c>
      <c r="E93" s="50"/>
      <c r="F93" s="45" t="str">
        <f t="shared" si="16"/>
        <v/>
      </c>
      <c r="G93" s="329"/>
      <c r="H93" s="45" t="str">
        <f t="shared" si="17"/>
        <v/>
      </c>
      <c r="I93" s="45" t="str">
        <f t="shared" si="18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9"/>
        <v/>
      </c>
      <c r="P93" s="40" t="str">
        <f t="shared" si="20"/>
        <v/>
      </c>
      <c r="Q93" s="40" t="str">
        <f t="shared" si="21"/>
        <v/>
      </c>
      <c r="R93" s="40" t="str">
        <f t="shared" si="22"/>
        <v/>
      </c>
      <c r="S93" s="40" t="str">
        <f t="shared" si="23"/>
        <v/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5"/>
        <v/>
      </c>
      <c r="E94" s="50"/>
      <c r="F94" s="45" t="str">
        <f t="shared" si="16"/>
        <v/>
      </c>
      <c r="G94" s="329"/>
      <c r="H94" s="45" t="str">
        <f t="shared" si="17"/>
        <v/>
      </c>
      <c r="I94" s="45" t="str">
        <f t="shared" si="18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9"/>
        <v/>
      </c>
      <c r="P94" s="40" t="str">
        <f t="shared" si="20"/>
        <v/>
      </c>
      <c r="Q94" s="40" t="str">
        <f t="shared" si="21"/>
        <v/>
      </c>
      <c r="R94" s="40" t="str">
        <f t="shared" si="22"/>
        <v/>
      </c>
      <c r="S94" s="40" t="str">
        <f t="shared" si="23"/>
        <v/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5"/>
        <v/>
      </c>
      <c r="E95" s="50"/>
      <c r="F95" s="45" t="str">
        <f t="shared" si="16"/>
        <v/>
      </c>
      <c r="G95" s="329"/>
      <c r="H95" s="45" t="str">
        <f t="shared" si="17"/>
        <v/>
      </c>
      <c r="I95" s="45" t="str">
        <f t="shared" si="18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9"/>
        <v/>
      </c>
      <c r="P95" s="40" t="str">
        <f t="shared" si="20"/>
        <v/>
      </c>
      <c r="Q95" s="40" t="str">
        <f t="shared" si="21"/>
        <v/>
      </c>
      <c r="R95" s="40" t="str">
        <f t="shared" si="22"/>
        <v/>
      </c>
      <c r="S95" s="40" t="str">
        <f t="shared" si="23"/>
        <v/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5"/>
        <v/>
      </c>
      <c r="E96" s="50"/>
      <c r="F96" s="45" t="str">
        <f t="shared" si="16"/>
        <v/>
      </c>
      <c r="G96" s="329"/>
      <c r="H96" s="45" t="str">
        <f t="shared" si="17"/>
        <v/>
      </c>
      <c r="I96" s="45" t="str">
        <f t="shared" si="18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9"/>
        <v/>
      </c>
      <c r="P96" s="40" t="str">
        <f t="shared" si="20"/>
        <v/>
      </c>
      <c r="Q96" s="40" t="str">
        <f t="shared" si="21"/>
        <v/>
      </c>
      <c r="R96" s="40" t="str">
        <f t="shared" si="22"/>
        <v/>
      </c>
      <c r="S96" s="40" t="str">
        <f t="shared" si="23"/>
        <v/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5"/>
        <v/>
      </c>
      <c r="E97" s="50"/>
      <c r="F97" s="45" t="str">
        <f t="shared" si="16"/>
        <v/>
      </c>
      <c r="G97" s="329"/>
      <c r="H97" s="45" t="str">
        <f t="shared" si="17"/>
        <v/>
      </c>
      <c r="I97" s="45" t="str">
        <f t="shared" si="18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9"/>
        <v/>
      </c>
      <c r="P97" s="40" t="str">
        <f t="shared" si="20"/>
        <v/>
      </c>
      <c r="Q97" s="40" t="str">
        <f t="shared" si="21"/>
        <v/>
      </c>
      <c r="R97" s="40" t="str">
        <f t="shared" si="22"/>
        <v/>
      </c>
      <c r="S97" s="40" t="str">
        <f t="shared" si="23"/>
        <v/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5"/>
        <v/>
      </c>
      <c r="E98" s="50"/>
      <c r="F98" s="45" t="str">
        <f t="shared" si="16"/>
        <v/>
      </c>
      <c r="G98" s="329"/>
      <c r="H98" s="45" t="str">
        <f t="shared" si="17"/>
        <v/>
      </c>
      <c r="I98" s="45" t="str">
        <f t="shared" si="18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9"/>
        <v/>
      </c>
      <c r="P98" s="40" t="str">
        <f t="shared" si="20"/>
        <v/>
      </c>
      <c r="Q98" s="40" t="str">
        <f t="shared" si="21"/>
        <v/>
      </c>
      <c r="R98" s="40" t="str">
        <f t="shared" si="22"/>
        <v/>
      </c>
      <c r="S98" s="40" t="str">
        <f t="shared" si="23"/>
        <v/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5"/>
        <v/>
      </c>
      <c r="E99" s="50"/>
      <c r="F99" s="45" t="str">
        <f t="shared" si="16"/>
        <v/>
      </c>
      <c r="G99" s="329"/>
      <c r="H99" s="45" t="str">
        <f t="shared" si="17"/>
        <v/>
      </c>
      <c r="I99" s="45" t="str">
        <f t="shared" si="18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9"/>
        <v/>
      </c>
      <c r="P99" s="40" t="str">
        <f t="shared" si="20"/>
        <v/>
      </c>
      <c r="Q99" s="40" t="str">
        <f t="shared" si="21"/>
        <v/>
      </c>
      <c r="R99" s="40" t="str">
        <f t="shared" si="22"/>
        <v/>
      </c>
      <c r="S99" s="40" t="str">
        <f t="shared" si="23"/>
        <v/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5"/>
        <v/>
      </c>
      <c r="E100" s="50"/>
      <c r="F100" s="45" t="str">
        <f t="shared" si="16"/>
        <v/>
      </c>
      <c r="G100" s="329"/>
      <c r="H100" s="45" t="str">
        <f t="shared" si="17"/>
        <v/>
      </c>
      <c r="I100" s="45" t="str">
        <f t="shared" si="18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9"/>
        <v/>
      </c>
      <c r="P100" s="40" t="str">
        <f t="shared" si="20"/>
        <v/>
      </c>
      <c r="Q100" s="40" t="str">
        <f t="shared" si="21"/>
        <v/>
      </c>
      <c r="R100" s="40" t="str">
        <f t="shared" si="22"/>
        <v/>
      </c>
      <c r="S100" s="40" t="str">
        <f t="shared" si="23"/>
        <v/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5"/>
        <v/>
      </c>
      <c r="E101" s="50"/>
      <c r="F101" s="45" t="str">
        <f t="shared" si="16"/>
        <v/>
      </c>
      <c r="G101" s="329"/>
      <c r="H101" s="45" t="str">
        <f t="shared" si="17"/>
        <v/>
      </c>
      <c r="I101" s="45" t="str">
        <f t="shared" si="18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9"/>
        <v/>
      </c>
      <c r="P101" s="40" t="str">
        <f t="shared" si="20"/>
        <v/>
      </c>
      <c r="Q101" s="40" t="str">
        <f t="shared" si="21"/>
        <v/>
      </c>
      <c r="R101" s="40" t="str">
        <f t="shared" si="22"/>
        <v/>
      </c>
      <c r="S101" s="40" t="str">
        <f t="shared" si="23"/>
        <v/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5"/>
        <v/>
      </c>
      <c r="E102" s="50"/>
      <c r="F102" s="45" t="str">
        <f t="shared" si="16"/>
        <v/>
      </c>
      <c r="G102" s="329"/>
      <c r="H102" s="45" t="str">
        <f t="shared" si="17"/>
        <v/>
      </c>
      <c r="I102" s="45" t="str">
        <f t="shared" si="18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9"/>
        <v/>
      </c>
      <c r="P102" s="40" t="str">
        <f t="shared" si="20"/>
        <v/>
      </c>
      <c r="Q102" s="40" t="str">
        <f t="shared" si="21"/>
        <v/>
      </c>
      <c r="R102" s="40" t="str">
        <f t="shared" si="22"/>
        <v/>
      </c>
      <c r="S102" s="40" t="str">
        <f t="shared" si="23"/>
        <v/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5"/>
        <v/>
      </c>
      <c r="E103" s="50"/>
      <c r="F103" s="45" t="str">
        <f t="shared" si="16"/>
        <v/>
      </c>
      <c r="G103" s="329"/>
      <c r="H103" s="45" t="str">
        <f t="shared" si="17"/>
        <v/>
      </c>
      <c r="I103" s="45" t="str">
        <f t="shared" si="18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9"/>
        <v/>
      </c>
      <c r="P103" s="40" t="str">
        <f t="shared" si="20"/>
        <v/>
      </c>
      <c r="Q103" s="40" t="str">
        <f t="shared" si="21"/>
        <v/>
      </c>
      <c r="R103" s="40" t="str">
        <f t="shared" si="22"/>
        <v/>
      </c>
      <c r="S103" s="40" t="str">
        <f t="shared" si="23"/>
        <v/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5"/>
        <v/>
      </c>
      <c r="E104" s="50"/>
      <c r="F104" s="45" t="str">
        <f t="shared" si="16"/>
        <v/>
      </c>
      <c r="G104" s="329"/>
      <c r="H104" s="45" t="str">
        <f t="shared" si="17"/>
        <v/>
      </c>
      <c r="I104" s="45" t="str">
        <f t="shared" si="18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9"/>
        <v/>
      </c>
      <c r="P104" s="40" t="str">
        <f t="shared" si="20"/>
        <v/>
      </c>
      <c r="Q104" s="40" t="str">
        <f t="shared" si="21"/>
        <v/>
      </c>
      <c r="R104" s="40" t="str">
        <f t="shared" si="22"/>
        <v/>
      </c>
      <c r="S104" s="40" t="str">
        <f t="shared" si="23"/>
        <v/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5"/>
        <v/>
      </c>
      <c r="E105" s="50"/>
      <c r="F105" s="45" t="str">
        <f t="shared" si="16"/>
        <v/>
      </c>
      <c r="G105" s="329"/>
      <c r="H105" s="45" t="str">
        <f t="shared" si="17"/>
        <v/>
      </c>
      <c r="I105" s="45" t="str">
        <f t="shared" si="18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9"/>
        <v/>
      </c>
      <c r="P105" s="40" t="str">
        <f t="shared" si="20"/>
        <v/>
      </c>
      <c r="Q105" s="40" t="str">
        <f t="shared" si="21"/>
        <v/>
      </c>
      <c r="R105" s="40" t="str">
        <f t="shared" si="22"/>
        <v/>
      </c>
      <c r="S105" s="40" t="str">
        <f t="shared" si="23"/>
        <v/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5"/>
        <v/>
      </c>
      <c r="E106" s="326"/>
      <c r="F106" s="45" t="str">
        <f t="shared" si="16"/>
        <v/>
      </c>
      <c r="G106" s="329"/>
      <c r="H106" s="45" t="str">
        <f t="shared" si="17"/>
        <v/>
      </c>
      <c r="I106" s="45" t="str">
        <f t="shared" si="18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9"/>
        <v/>
      </c>
      <c r="P106" s="40" t="str">
        <f t="shared" si="20"/>
        <v/>
      </c>
      <c r="Q106" s="40" t="str">
        <f t="shared" si="21"/>
        <v/>
      </c>
      <c r="R106" s="40" t="str">
        <f t="shared" si="22"/>
        <v/>
      </c>
      <c r="S106" s="40" t="str">
        <f t="shared" si="23"/>
        <v/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5"/>
        <v/>
      </c>
      <c r="E107" s="50"/>
      <c r="F107" s="45" t="str">
        <f t="shared" si="16"/>
        <v/>
      </c>
      <c r="G107" s="328"/>
      <c r="H107" s="45" t="str">
        <f t="shared" si="17"/>
        <v/>
      </c>
      <c r="I107" s="45" t="str">
        <f t="shared" si="18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9"/>
        <v/>
      </c>
      <c r="P107" s="40" t="str">
        <f t="shared" si="20"/>
        <v/>
      </c>
      <c r="Q107" s="40" t="str">
        <f t="shared" si="21"/>
        <v/>
      </c>
      <c r="R107" s="40" t="str">
        <f t="shared" si="22"/>
        <v/>
      </c>
      <c r="S107" s="40" t="str">
        <f t="shared" si="23"/>
        <v/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5"/>
        <v/>
      </c>
      <c r="E108" s="50"/>
      <c r="F108" s="45" t="str">
        <f t="shared" si="16"/>
        <v/>
      </c>
      <c r="G108" s="330"/>
      <c r="H108" s="45" t="str">
        <f t="shared" si="17"/>
        <v/>
      </c>
      <c r="I108" s="45" t="str">
        <f t="shared" si="18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9"/>
        <v/>
      </c>
      <c r="P108" s="40" t="str">
        <f t="shared" si="20"/>
        <v/>
      </c>
      <c r="Q108" s="40" t="str">
        <f t="shared" si="21"/>
        <v/>
      </c>
      <c r="R108" s="40" t="str">
        <f t="shared" si="22"/>
        <v/>
      </c>
      <c r="S108" s="40" t="str">
        <f t="shared" si="23"/>
        <v/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5"/>
        <v/>
      </c>
      <c r="E109" s="327"/>
      <c r="F109" s="45" t="str">
        <f t="shared" si="16"/>
        <v/>
      </c>
      <c r="G109" s="329"/>
      <c r="H109" s="45" t="str">
        <f t="shared" si="17"/>
        <v/>
      </c>
      <c r="I109" s="45" t="str">
        <f t="shared" si="18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9"/>
        <v/>
      </c>
      <c r="P109" s="40" t="str">
        <f t="shared" si="20"/>
        <v/>
      </c>
      <c r="Q109" s="40" t="str">
        <f t="shared" si="21"/>
        <v/>
      </c>
      <c r="R109" s="40" t="str">
        <f t="shared" si="22"/>
        <v/>
      </c>
      <c r="S109" s="40" t="str">
        <f t="shared" si="23"/>
        <v/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5"/>
        <v/>
      </c>
      <c r="E110" s="50"/>
      <c r="F110" s="45" t="str">
        <f t="shared" si="16"/>
        <v/>
      </c>
      <c r="G110" s="328"/>
      <c r="H110" s="45" t="str">
        <f t="shared" si="17"/>
        <v/>
      </c>
      <c r="I110" s="45" t="str">
        <f t="shared" si="18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9"/>
        <v/>
      </c>
      <c r="P110" s="40" t="str">
        <f t="shared" si="20"/>
        <v/>
      </c>
      <c r="Q110" s="40" t="str">
        <f t="shared" si="21"/>
        <v/>
      </c>
      <c r="R110" s="40" t="str">
        <f t="shared" si="22"/>
        <v/>
      </c>
      <c r="S110" s="40" t="str">
        <f t="shared" si="23"/>
        <v/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5"/>
        <v/>
      </c>
      <c r="E111" s="50"/>
      <c r="F111" s="45" t="str">
        <f t="shared" si="16"/>
        <v/>
      </c>
      <c r="G111" s="82"/>
      <c r="H111" s="45" t="str">
        <f t="shared" si="17"/>
        <v/>
      </c>
      <c r="I111" s="45" t="str">
        <f t="shared" si="18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9"/>
        <v/>
      </c>
      <c r="P111" s="40" t="str">
        <f t="shared" si="20"/>
        <v/>
      </c>
      <c r="Q111" s="40" t="str">
        <f t="shared" si="21"/>
        <v/>
      </c>
      <c r="R111" s="40" t="str">
        <f t="shared" si="22"/>
        <v/>
      </c>
      <c r="S111" s="40" t="str">
        <f t="shared" si="23"/>
        <v/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5"/>
        <v/>
      </c>
      <c r="E112" s="50"/>
      <c r="F112" s="45" t="str">
        <f t="shared" si="16"/>
        <v/>
      </c>
      <c r="G112" s="82"/>
      <c r="H112" s="45" t="str">
        <f t="shared" si="17"/>
        <v/>
      </c>
      <c r="I112" s="45" t="str">
        <f t="shared" si="18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9"/>
        <v/>
      </c>
      <c r="P112" s="40" t="str">
        <f t="shared" si="20"/>
        <v/>
      </c>
      <c r="Q112" s="40" t="str">
        <f t="shared" si="21"/>
        <v/>
      </c>
      <c r="R112" s="40" t="str">
        <f t="shared" si="22"/>
        <v/>
      </c>
      <c r="S112" s="40" t="str">
        <f t="shared" si="23"/>
        <v/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5"/>
        <v/>
      </c>
      <c r="E113" s="50"/>
      <c r="F113" s="45" t="str">
        <f t="shared" si="16"/>
        <v/>
      </c>
      <c r="G113" s="82"/>
      <c r="H113" s="45" t="str">
        <f t="shared" si="17"/>
        <v/>
      </c>
      <c r="I113" s="45" t="str">
        <f t="shared" si="18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9"/>
        <v/>
      </c>
      <c r="P113" s="40" t="str">
        <f t="shared" si="20"/>
        <v/>
      </c>
      <c r="Q113" s="40" t="str">
        <f t="shared" si="21"/>
        <v/>
      </c>
      <c r="R113" s="40" t="str">
        <f t="shared" si="22"/>
        <v/>
      </c>
      <c r="S113" s="40" t="str">
        <f t="shared" si="23"/>
        <v/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5"/>
        <v/>
      </c>
      <c r="E114" s="50"/>
      <c r="F114" s="45" t="str">
        <f t="shared" si="16"/>
        <v/>
      </c>
      <c r="G114" s="82"/>
      <c r="H114" s="45" t="str">
        <f t="shared" si="17"/>
        <v/>
      </c>
      <c r="I114" s="45" t="str">
        <f t="shared" si="18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9"/>
        <v/>
      </c>
      <c r="P114" s="40" t="str">
        <f t="shared" si="20"/>
        <v/>
      </c>
      <c r="Q114" s="40" t="str">
        <f t="shared" si="21"/>
        <v/>
      </c>
      <c r="R114" s="40" t="str">
        <f t="shared" si="22"/>
        <v/>
      </c>
      <c r="S114" s="40" t="str">
        <f t="shared" si="23"/>
        <v/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5"/>
        <v/>
      </c>
      <c r="E115" s="50"/>
      <c r="F115" s="45" t="str">
        <f t="shared" si="16"/>
        <v/>
      </c>
      <c r="G115" s="82"/>
      <c r="H115" s="45" t="str">
        <f t="shared" si="17"/>
        <v/>
      </c>
      <c r="I115" s="45" t="str">
        <f t="shared" si="18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9"/>
        <v/>
      </c>
      <c r="P115" s="40" t="str">
        <f t="shared" si="20"/>
        <v/>
      </c>
      <c r="Q115" s="40" t="str">
        <f t="shared" si="21"/>
        <v/>
      </c>
      <c r="R115" s="40" t="str">
        <f t="shared" si="22"/>
        <v/>
      </c>
      <c r="S115" s="40" t="str">
        <f t="shared" si="23"/>
        <v/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5"/>
        <v/>
      </c>
      <c r="E116" s="50"/>
      <c r="F116" s="45" t="str">
        <f t="shared" si="16"/>
        <v/>
      </c>
      <c r="G116" s="82"/>
      <c r="H116" s="45" t="str">
        <f t="shared" si="17"/>
        <v/>
      </c>
      <c r="I116" s="45" t="str">
        <f t="shared" si="18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9"/>
        <v/>
      </c>
      <c r="P116" s="40" t="str">
        <f t="shared" si="20"/>
        <v/>
      </c>
      <c r="Q116" s="40" t="str">
        <f t="shared" si="21"/>
        <v/>
      </c>
      <c r="R116" s="40" t="str">
        <f t="shared" si="22"/>
        <v/>
      </c>
      <c r="S116" s="40" t="str">
        <f t="shared" si="23"/>
        <v/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5"/>
        <v/>
      </c>
      <c r="E117" s="50"/>
      <c r="F117" s="45" t="str">
        <f t="shared" si="16"/>
        <v/>
      </c>
      <c r="G117" s="82"/>
      <c r="H117" s="45" t="str">
        <f t="shared" si="17"/>
        <v/>
      </c>
      <c r="I117" s="45" t="str">
        <f t="shared" si="18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9"/>
        <v/>
      </c>
      <c r="P117" s="40" t="str">
        <f t="shared" si="20"/>
        <v/>
      </c>
      <c r="Q117" s="40" t="str">
        <f t="shared" si="21"/>
        <v/>
      </c>
      <c r="R117" s="40" t="str">
        <f t="shared" si="22"/>
        <v/>
      </c>
      <c r="S117" s="40" t="str">
        <f t="shared" si="23"/>
        <v/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5"/>
        <v/>
      </c>
      <c r="E118" s="50"/>
      <c r="F118" s="45" t="str">
        <f t="shared" si="16"/>
        <v/>
      </c>
      <c r="G118" s="82"/>
      <c r="H118" s="45" t="str">
        <f t="shared" si="17"/>
        <v/>
      </c>
      <c r="I118" s="45" t="str">
        <f t="shared" si="18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9"/>
        <v/>
      </c>
      <c r="P118" s="40" t="str">
        <f t="shared" si="20"/>
        <v/>
      </c>
      <c r="Q118" s="40" t="str">
        <f t="shared" si="21"/>
        <v/>
      </c>
      <c r="R118" s="40" t="str">
        <f t="shared" si="22"/>
        <v/>
      </c>
      <c r="S118" s="40" t="str">
        <f t="shared" si="23"/>
        <v/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5"/>
        <v/>
      </c>
      <c r="E119" s="50"/>
      <c r="F119" s="45" t="str">
        <f t="shared" si="16"/>
        <v/>
      </c>
      <c r="G119" s="82"/>
      <c r="H119" s="45" t="str">
        <f t="shared" si="17"/>
        <v/>
      </c>
      <c r="I119" s="45" t="str">
        <f t="shared" si="18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9"/>
        <v/>
      </c>
      <c r="P119" s="40" t="str">
        <f t="shared" si="20"/>
        <v/>
      </c>
      <c r="Q119" s="40" t="str">
        <f t="shared" si="21"/>
        <v/>
      </c>
      <c r="R119" s="40" t="str">
        <f t="shared" si="22"/>
        <v/>
      </c>
      <c r="S119" s="40" t="str">
        <f t="shared" si="23"/>
        <v/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5"/>
        <v/>
      </c>
      <c r="E120" s="50"/>
      <c r="F120" s="45" t="str">
        <f t="shared" si="16"/>
        <v/>
      </c>
      <c r="G120" s="82"/>
      <c r="H120" s="45" t="str">
        <f t="shared" si="17"/>
        <v/>
      </c>
      <c r="I120" s="45" t="str">
        <f t="shared" si="18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9"/>
        <v/>
      </c>
      <c r="P120" s="40" t="str">
        <f t="shared" si="20"/>
        <v/>
      </c>
      <c r="Q120" s="40" t="str">
        <f t="shared" si="21"/>
        <v/>
      </c>
      <c r="R120" s="40" t="str">
        <f t="shared" si="22"/>
        <v/>
      </c>
      <c r="S120" s="40" t="str">
        <f t="shared" si="23"/>
        <v/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5"/>
        <v/>
      </c>
      <c r="E121" s="50"/>
      <c r="F121" s="45" t="str">
        <f t="shared" si="16"/>
        <v/>
      </c>
      <c r="G121" s="82"/>
      <c r="H121" s="45" t="str">
        <f t="shared" si="17"/>
        <v/>
      </c>
      <c r="I121" s="45" t="str">
        <f t="shared" si="18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9"/>
        <v/>
      </c>
      <c r="P121" s="40" t="str">
        <f t="shared" si="20"/>
        <v/>
      </c>
      <c r="Q121" s="40" t="str">
        <f t="shared" si="21"/>
        <v/>
      </c>
      <c r="R121" s="40" t="str">
        <f t="shared" si="22"/>
        <v/>
      </c>
      <c r="S121" s="40" t="str">
        <f t="shared" si="23"/>
        <v/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5"/>
        <v/>
      </c>
      <c r="E122" s="50"/>
      <c r="F122" s="45" t="str">
        <f t="shared" si="16"/>
        <v/>
      </c>
      <c r="G122" s="82"/>
      <c r="H122" s="45" t="str">
        <f t="shared" si="17"/>
        <v/>
      </c>
      <c r="I122" s="45" t="str">
        <f t="shared" si="18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9"/>
        <v/>
      </c>
      <c r="P122" s="40" t="str">
        <f t="shared" si="20"/>
        <v/>
      </c>
      <c r="Q122" s="40" t="str">
        <f t="shared" si="21"/>
        <v/>
      </c>
      <c r="R122" s="40" t="str">
        <f t="shared" si="22"/>
        <v/>
      </c>
      <c r="S122" s="40" t="str">
        <f t="shared" si="23"/>
        <v/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5"/>
        <v/>
      </c>
      <c r="E123" s="50"/>
      <c r="F123" s="45" t="str">
        <f t="shared" si="16"/>
        <v/>
      </c>
      <c r="G123" s="82"/>
      <c r="H123" s="45" t="str">
        <f t="shared" si="17"/>
        <v/>
      </c>
      <c r="I123" s="45" t="str">
        <f t="shared" si="18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9"/>
        <v/>
      </c>
      <c r="P123" s="40" t="str">
        <f t="shared" si="20"/>
        <v/>
      </c>
      <c r="Q123" s="40" t="str">
        <f t="shared" si="21"/>
        <v/>
      </c>
      <c r="R123" s="40" t="str">
        <f t="shared" si="22"/>
        <v/>
      </c>
      <c r="S123" s="40" t="str">
        <f t="shared" si="23"/>
        <v/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5"/>
        <v/>
      </c>
      <c r="E124" s="50"/>
      <c r="F124" s="45" t="str">
        <f t="shared" si="16"/>
        <v/>
      </c>
      <c r="G124" s="82"/>
      <c r="H124" s="45" t="str">
        <f t="shared" si="17"/>
        <v/>
      </c>
      <c r="I124" s="45" t="str">
        <f t="shared" si="18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9"/>
        <v/>
      </c>
      <c r="P124" s="40" t="str">
        <f t="shared" si="20"/>
        <v/>
      </c>
      <c r="Q124" s="40" t="str">
        <f t="shared" si="21"/>
        <v/>
      </c>
      <c r="R124" s="40" t="str">
        <f t="shared" si="22"/>
        <v/>
      </c>
      <c r="S124" s="40" t="str">
        <f t="shared" si="23"/>
        <v/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5"/>
        <v/>
      </c>
      <c r="E125" s="50"/>
      <c r="F125" s="45" t="str">
        <f t="shared" si="16"/>
        <v/>
      </c>
      <c r="G125" s="82"/>
      <c r="H125" s="45" t="str">
        <f t="shared" si="17"/>
        <v/>
      </c>
      <c r="I125" s="45" t="str">
        <f t="shared" si="18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9"/>
        <v/>
      </c>
      <c r="P125" s="40" t="str">
        <f t="shared" si="20"/>
        <v/>
      </c>
      <c r="Q125" s="40" t="str">
        <f t="shared" si="21"/>
        <v/>
      </c>
      <c r="R125" s="40" t="str">
        <f t="shared" si="22"/>
        <v/>
      </c>
      <c r="S125" s="40" t="str">
        <f t="shared" si="23"/>
        <v/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5"/>
        <v/>
      </c>
      <c r="E126" s="50"/>
      <c r="F126" s="45" t="str">
        <f t="shared" si="16"/>
        <v/>
      </c>
      <c r="G126" s="82"/>
      <c r="H126" s="45" t="str">
        <f t="shared" si="17"/>
        <v/>
      </c>
      <c r="I126" s="45" t="str">
        <f t="shared" si="18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9"/>
        <v/>
      </c>
      <c r="P126" s="40" t="str">
        <f t="shared" si="20"/>
        <v/>
      </c>
      <c r="Q126" s="40" t="str">
        <f t="shared" si="21"/>
        <v/>
      </c>
      <c r="R126" s="40" t="str">
        <f t="shared" si="22"/>
        <v/>
      </c>
      <c r="S126" s="40" t="str">
        <f t="shared" si="23"/>
        <v/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5"/>
        <v/>
      </c>
      <c r="E127" s="50"/>
      <c r="F127" s="45" t="str">
        <f t="shared" si="16"/>
        <v/>
      </c>
      <c r="G127" s="82"/>
      <c r="H127" s="45" t="str">
        <f t="shared" si="17"/>
        <v/>
      </c>
      <c r="I127" s="45" t="str">
        <f t="shared" si="18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9"/>
        <v/>
      </c>
      <c r="P127" s="40" t="str">
        <f t="shared" si="20"/>
        <v/>
      </c>
      <c r="Q127" s="40" t="str">
        <f t="shared" si="21"/>
        <v/>
      </c>
      <c r="R127" s="40" t="str">
        <f t="shared" si="22"/>
        <v/>
      </c>
      <c r="S127" s="40" t="str">
        <f t="shared" si="23"/>
        <v/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5"/>
        <v/>
      </c>
      <c r="E128" s="50"/>
      <c r="F128" s="45" t="str">
        <f t="shared" si="16"/>
        <v/>
      </c>
      <c r="G128" s="82"/>
      <c r="H128" s="45" t="str">
        <f t="shared" si="17"/>
        <v/>
      </c>
      <c r="I128" s="45" t="str">
        <f t="shared" si="18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9"/>
        <v/>
      </c>
      <c r="P128" s="40" t="str">
        <f t="shared" si="20"/>
        <v/>
      </c>
      <c r="Q128" s="40" t="str">
        <f t="shared" si="21"/>
        <v/>
      </c>
      <c r="R128" s="40" t="str">
        <f t="shared" si="22"/>
        <v/>
      </c>
      <c r="S128" s="40" t="str">
        <f t="shared" si="23"/>
        <v/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5"/>
        <v/>
      </c>
      <c r="E129" s="50"/>
      <c r="F129" s="45" t="str">
        <f t="shared" si="16"/>
        <v/>
      </c>
      <c r="G129" s="82"/>
      <c r="H129" s="45" t="str">
        <f t="shared" si="17"/>
        <v/>
      </c>
      <c r="I129" s="45" t="str">
        <f t="shared" si="18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9"/>
        <v/>
      </c>
      <c r="P129" s="40" t="str">
        <f t="shared" si="20"/>
        <v/>
      </c>
      <c r="Q129" s="40" t="str">
        <f t="shared" si="21"/>
        <v/>
      </c>
      <c r="R129" s="40" t="str">
        <f t="shared" si="22"/>
        <v/>
      </c>
      <c r="S129" s="40" t="str">
        <f t="shared" si="23"/>
        <v/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5"/>
        <v/>
      </c>
      <c r="E130" s="50"/>
      <c r="F130" s="45" t="str">
        <f t="shared" si="16"/>
        <v/>
      </c>
      <c r="G130" s="82"/>
      <c r="H130" s="45" t="str">
        <f t="shared" si="17"/>
        <v/>
      </c>
      <c r="I130" s="45" t="str">
        <f t="shared" si="18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9"/>
        <v/>
      </c>
      <c r="P130" s="40" t="str">
        <f t="shared" si="20"/>
        <v/>
      </c>
      <c r="Q130" s="40" t="str">
        <f t="shared" si="21"/>
        <v/>
      </c>
      <c r="R130" s="40" t="str">
        <f t="shared" si="22"/>
        <v/>
      </c>
      <c r="S130" s="40" t="str">
        <f t="shared" si="23"/>
        <v/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 xr:uid="{00000000-0009-0000-0000-000002000000}"/>
  <sortState ref="AC13:AD75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1000000}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2000000}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opLeftCell="C1" zoomScale="90" zoomScaleNormal="90" workbookViewId="0">
      <pane ySplit="2" topLeftCell="A12" activePane="bottomLeft" state="frozen"/>
      <selection pane="bottomLeft" activeCell="N3" sqref="N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6" t="s">
        <v>656</v>
      </c>
      <c r="B1" s="39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50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81"/>
      <c r="I3" s="81"/>
      <c r="J3" s="81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50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81"/>
      <c r="I4" s="81"/>
      <c r="J4" s="81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50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81"/>
      <c r="I5" s="81"/>
      <c r="J5" s="81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50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81"/>
      <c r="I6" s="81"/>
      <c r="J6" s="81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50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81"/>
      <c r="I7" s="81"/>
      <c r="J7" s="81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50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81"/>
      <c r="I8" s="81"/>
      <c r="J8" s="81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50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81"/>
      <c r="I9" s="81"/>
      <c r="J9" s="81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50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81"/>
      <c r="I10" s="81"/>
      <c r="J10" s="81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81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50"/>
      <c r="D12" s="45" t="str">
        <f t="shared" si="2"/>
        <v/>
      </c>
      <c r="E12" s="82"/>
      <c r="F12" s="45" t="str">
        <f t="shared" si="3"/>
        <v/>
      </c>
      <c r="G12" s="45" t="str">
        <f t="shared" si="4"/>
        <v/>
      </c>
      <c r="H12" s="81"/>
      <c r="I12" s="81"/>
      <c r="J12" s="81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50"/>
      <c r="D13" s="45" t="str">
        <f t="shared" si="2"/>
        <v/>
      </c>
      <c r="E13" s="82"/>
      <c r="F13" s="45" t="str">
        <f t="shared" si="3"/>
        <v/>
      </c>
      <c r="G13" s="45" t="str">
        <f t="shared" si="4"/>
        <v/>
      </c>
      <c r="H13" s="81"/>
      <c r="I13" s="81"/>
      <c r="J13" s="81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50"/>
      <c r="D14" s="45" t="str">
        <f t="shared" si="2"/>
        <v/>
      </c>
      <c r="E14" s="82"/>
      <c r="F14" s="45" t="str">
        <f t="shared" si="3"/>
        <v/>
      </c>
      <c r="G14" s="45" t="str">
        <f t="shared" si="4"/>
        <v/>
      </c>
      <c r="H14" s="81"/>
      <c r="I14" s="81"/>
      <c r="J14" s="81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50"/>
      <c r="D15" s="45" t="str">
        <f t="shared" si="2"/>
        <v/>
      </c>
      <c r="E15" s="82"/>
      <c r="F15" s="45" t="str">
        <f t="shared" si="3"/>
        <v/>
      </c>
      <c r="G15" s="45" t="str">
        <f t="shared" si="4"/>
        <v/>
      </c>
      <c r="H15" s="81"/>
      <c r="I15" s="81"/>
      <c r="J15" s="81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50"/>
      <c r="D16" s="45" t="str">
        <f t="shared" si="2"/>
        <v/>
      </c>
      <c r="E16" s="82"/>
      <c r="F16" s="45" t="str">
        <f t="shared" si="3"/>
        <v/>
      </c>
      <c r="G16" s="45" t="str">
        <f t="shared" si="4"/>
        <v/>
      </c>
      <c r="H16" s="81"/>
      <c r="I16" s="81"/>
      <c r="J16" s="81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50"/>
      <c r="D17" s="45" t="str">
        <f t="shared" si="2"/>
        <v/>
      </c>
      <c r="E17" s="82"/>
      <c r="F17" s="45" t="str">
        <f t="shared" si="3"/>
        <v/>
      </c>
      <c r="G17" s="45" t="str">
        <f t="shared" si="4"/>
        <v/>
      </c>
      <c r="H17" s="81"/>
      <c r="I17" s="81"/>
      <c r="J17" s="81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50"/>
      <c r="D18" s="45" t="str">
        <f t="shared" si="2"/>
        <v/>
      </c>
      <c r="E18" s="82"/>
      <c r="F18" s="45" t="str">
        <f t="shared" si="3"/>
        <v/>
      </c>
      <c r="G18" s="45" t="str">
        <f t="shared" si="4"/>
        <v/>
      </c>
      <c r="H18" s="81"/>
      <c r="I18" s="81"/>
      <c r="J18" s="81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81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50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81"/>
      <c r="I20" s="81"/>
      <c r="J20" s="81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50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81"/>
      <c r="I21" s="81"/>
      <c r="J21" s="81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50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81"/>
      <c r="I22" s="81"/>
      <c r="J22" s="81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50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81"/>
      <c r="I23" s="81"/>
      <c r="J23" s="81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50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81"/>
      <c r="I24" s="81"/>
      <c r="J24" s="81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14" zoomScale="90" zoomScaleNormal="90" workbookViewId="0">
      <selection activeCell="K5" sqref="K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9" ht="21" customHeight="1">
      <c r="B2" s="397" t="s">
        <v>4035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410000</v>
      </c>
      <c r="E5" s="335"/>
      <c r="F5" s="335"/>
      <c r="G5" s="336">
        <v>200000</v>
      </c>
      <c r="H5" s="335"/>
      <c r="I5" s="335"/>
      <c r="J5" s="335">
        <v>150000</v>
      </c>
      <c r="K5" s="335">
        <v>60000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22621 INSTITUT ZA RAZVOJ I MEĐUNARODNE ODNOSE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2269874</v>
      </c>
      <c r="E6" s="6">
        <f>'A.2 PRIHODI I RASHODI IF'!E7</f>
        <v>1712029</v>
      </c>
      <c r="F6" s="6">
        <f>'A.2 PRIHODI I RASHODI IF'!E8</f>
        <v>0</v>
      </c>
      <c r="G6" s="6">
        <f>'A.2 PRIHODI I RASHODI IF'!E10</f>
        <v>300000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146000</v>
      </c>
      <c r="K6" s="6">
        <f>'A.2 PRIHODI I RASHODI IF'!E16</f>
        <v>41432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70413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22621 INSTITUT ZA RAZVOJ I MEĐUNARODNE ODNOSE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-306907</v>
      </c>
      <c r="E7" s="337"/>
      <c r="F7" s="337"/>
      <c r="G7" s="337">
        <v>-161686</v>
      </c>
      <c r="H7" s="337"/>
      <c r="I7" s="337"/>
      <c r="J7" s="337">
        <v>-143739</v>
      </c>
      <c r="K7" s="337">
        <v>-1482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22621 INSTITUT ZA RAZVOJ I MEĐUNARODNE ODNOSE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2372967</v>
      </c>
      <c r="E8" s="6">
        <f>+E5+E6+E7</f>
        <v>1712029</v>
      </c>
      <c r="F8" s="6">
        <f t="shared" ref="F8:W8" si="1">+F5+F6+F7</f>
        <v>0</v>
      </c>
      <c r="G8" s="6">
        <f t="shared" si="1"/>
        <v>338314</v>
      </c>
      <c r="H8" s="6">
        <f t="shared" si="1"/>
        <v>0</v>
      </c>
      <c r="I8" s="6">
        <f t="shared" si="1"/>
        <v>0</v>
      </c>
      <c r="J8" s="6">
        <f t="shared" si="1"/>
        <v>152261</v>
      </c>
      <c r="K8" s="6">
        <f t="shared" si="1"/>
        <v>99950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70413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22621 INSTITUT ZA RAZVOJ I MEĐUNARODNE ODNOSE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2372967</v>
      </c>
      <c r="E9" s="6">
        <f>'A.2 PRIHODI I RASHODI IF'!E32</f>
        <v>1712029</v>
      </c>
      <c r="F9" s="6">
        <f>'A.2 PRIHODI I RASHODI IF'!E33</f>
        <v>0</v>
      </c>
      <c r="G9" s="6">
        <f>'A.2 PRIHODI I RASHODI IF'!E35+'B.2 RAČUN FINANC IF'!E14</f>
        <v>338314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152261</v>
      </c>
      <c r="K9" s="6">
        <f>'A.2 PRIHODI I RASHODI IF'!E41</f>
        <v>99950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70413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22621 INSTITUT ZA RAZVOJ I MEĐUNARODNE ODNOSE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22621 INSTITUT ZA RAZVOJ I MEĐUNARODNE ODNOSE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22621 INSTITUT ZA RAZVOJ I MEĐUNARODNE ODNOSE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22621 INSTITUT ZA RAZVOJ I MEĐUNARODNE ODNOSE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306907</v>
      </c>
      <c r="E13" s="84">
        <f t="shared" ref="E13:W13" si="4">-E7</f>
        <v>0</v>
      </c>
      <c r="F13" s="84">
        <f t="shared" si="4"/>
        <v>0</v>
      </c>
      <c r="G13" s="84">
        <f t="shared" si="4"/>
        <v>161686</v>
      </c>
      <c r="H13" s="84">
        <f t="shared" si="4"/>
        <v>0</v>
      </c>
      <c r="I13" s="84">
        <f t="shared" si="4"/>
        <v>0</v>
      </c>
      <c r="J13" s="84">
        <f t="shared" si="4"/>
        <v>143739</v>
      </c>
      <c r="K13" s="84">
        <f t="shared" si="4"/>
        <v>1482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22621 INSTITUT ZA RAZVOJ I MEĐUNARODNE ODNOSE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2189320</v>
      </c>
      <c r="E14" s="6">
        <f>'A.2 PRIHODI I RASHODI IF'!F7</f>
        <v>1722907</v>
      </c>
      <c r="F14" s="6">
        <f>'A.2 PRIHODI I RASHODI IF'!F8</f>
        <v>0</v>
      </c>
      <c r="G14" s="6">
        <f>'A.2 PRIHODI I RASHODI IF'!F10</f>
        <v>310000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74000</v>
      </c>
      <c r="K14" s="6">
        <f>'A.2 PRIHODI I RASHODI IF'!F16</f>
        <v>12000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70413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22621 INSTITUT ZA RAZVOJ I MEĐUNARODNE ODNOSE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-204161</v>
      </c>
      <c r="E15" s="338"/>
      <c r="F15" s="338"/>
      <c r="G15" s="338">
        <v>-120372</v>
      </c>
      <c r="H15" s="338"/>
      <c r="I15" s="338"/>
      <c r="J15" s="338">
        <v>-83789</v>
      </c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22621 INSTITUT ZA RAZVOJ I MEĐUNARODNE ODNOSE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2292066</v>
      </c>
      <c r="E16" s="6">
        <f>+E13+E14+E15</f>
        <v>1722907</v>
      </c>
      <c r="F16" s="6">
        <f t="shared" ref="F16:W16" si="5">+F13+F14+F15</f>
        <v>0</v>
      </c>
      <c r="G16" s="6">
        <f t="shared" si="5"/>
        <v>351314</v>
      </c>
      <c r="H16" s="6">
        <f t="shared" si="5"/>
        <v>0</v>
      </c>
      <c r="I16" s="6">
        <f t="shared" si="5"/>
        <v>0</v>
      </c>
      <c r="J16" s="6">
        <f t="shared" si="5"/>
        <v>133950</v>
      </c>
      <c r="K16" s="6">
        <f t="shared" si="5"/>
        <v>13482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70413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22621 INSTITUT ZA RAZVOJ I MEĐUNARODNE ODNOSE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2292066</v>
      </c>
      <c r="E17" s="6">
        <f>'A.2 PRIHODI I RASHODI IF'!F32</f>
        <v>1722907</v>
      </c>
      <c r="F17" s="6">
        <f>'A.2 PRIHODI I RASHODI IF'!F33</f>
        <v>0</v>
      </c>
      <c r="G17" s="6">
        <f>'A.2 PRIHODI I RASHODI IF'!F35+'B.2 RAČUN FINANC IF'!F14</f>
        <v>351314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133950</v>
      </c>
      <c r="K17" s="6">
        <f>'A.2 PRIHODI I RASHODI IF'!F41</f>
        <v>13482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70413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22621 INSTITUT ZA RAZVOJ I MEĐUNARODNE ODNOSE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22621 INSTITUT ZA RAZVOJ I MEĐUNARODNE ODNOSE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22621 INSTITUT ZA RAZVOJ I MEĐUNARODNE ODNOSE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22621 INSTITUT ZA RAZVOJ I MEĐUNARODNE ODNOSE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204161</v>
      </c>
      <c r="E21" s="84">
        <f t="shared" ref="E21:W21" si="8">-E15</f>
        <v>0</v>
      </c>
      <c r="F21" s="84">
        <f t="shared" si="8"/>
        <v>0</v>
      </c>
      <c r="G21" s="84">
        <f t="shared" si="8"/>
        <v>120372</v>
      </c>
      <c r="H21" s="84">
        <f t="shared" si="8"/>
        <v>0</v>
      </c>
      <c r="I21" s="84">
        <f t="shared" si="8"/>
        <v>0</v>
      </c>
      <c r="J21" s="84">
        <f t="shared" si="8"/>
        <v>83789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22621 INSTITUT ZA RAZVOJ I MEĐUNARODNE ODNOSE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2175136</v>
      </c>
      <c r="E22" s="6">
        <f>'A.2 PRIHODI I RASHODI IF'!G7</f>
        <v>1734723</v>
      </c>
      <c r="F22" s="6">
        <f>'A.2 PRIHODI I RASHODI IF'!G8</f>
        <v>0</v>
      </c>
      <c r="G22" s="6">
        <f>'A.2 PRIHODI I RASHODI IF'!G10</f>
        <v>320000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50000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70413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22621 INSTITUT ZA RAZVOJ I MEĐUNARODNE ODNOSE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-89439</v>
      </c>
      <c r="E23" s="338"/>
      <c r="F23" s="338"/>
      <c r="G23" s="338">
        <v>-89058</v>
      </c>
      <c r="H23" s="338"/>
      <c r="I23" s="338"/>
      <c r="J23" s="338">
        <v>-381</v>
      </c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22621 INSTITUT ZA RAZVOJ I MEĐUNARODNE ODNOSE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2289858</v>
      </c>
      <c r="E24" s="6">
        <f>+E21+E22+E23</f>
        <v>1734723</v>
      </c>
      <c r="F24" s="6">
        <f t="shared" ref="F24:W24" si="9">+F21+F22+F23</f>
        <v>0</v>
      </c>
      <c r="G24" s="6">
        <f t="shared" si="9"/>
        <v>351314</v>
      </c>
      <c r="H24" s="6">
        <f t="shared" si="9"/>
        <v>0</v>
      </c>
      <c r="I24" s="6">
        <f t="shared" si="9"/>
        <v>0</v>
      </c>
      <c r="J24" s="6">
        <f t="shared" si="9"/>
        <v>133408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70413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22621 INSTITUT ZA RAZVOJ I MEĐUNARODNE ODNOSE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2289858</v>
      </c>
      <c r="E25" s="6">
        <f>'A.2 PRIHODI I RASHODI IF'!G32</f>
        <v>1734723</v>
      </c>
      <c r="F25" s="6">
        <f>'A.2 PRIHODI I RASHODI IF'!G33</f>
        <v>0</v>
      </c>
      <c r="G25" s="6">
        <f>'A.2 PRIHODI I RASHODI IF'!G35+'B.2 RAČUN FINANC IF'!G14</f>
        <v>351314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133408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70413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22621 INSTITUT ZA RAZVOJ I MEĐUNARODNE ODNOSE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22621 INSTITUT ZA RAZVOJ I MEĐUNARODNE ODNOSE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xWindow="1336" yWindow="440"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0" zoomScale="90" zoomScaleNormal="90" workbookViewId="0">
      <selection activeCell="D14" sqref="D14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401" t="s">
        <v>3883</v>
      </c>
      <c r="B2" s="401"/>
      <c r="C2" s="401"/>
      <c r="D2" s="401"/>
      <c r="E2" s="401"/>
      <c r="F2" s="401"/>
      <c r="G2" s="401"/>
      <c r="H2" s="40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401" t="s">
        <v>3884</v>
      </c>
      <c r="B4" s="401"/>
      <c r="C4" s="401"/>
      <c r="D4" s="401"/>
      <c r="E4" s="401"/>
      <c r="F4" s="401"/>
      <c r="G4" s="401"/>
      <c r="H4" s="40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401" t="s">
        <v>4777</v>
      </c>
      <c r="B6" s="401"/>
      <c r="C6" s="401"/>
      <c r="D6" s="401"/>
      <c r="E6" s="401"/>
      <c r="F6" s="401"/>
      <c r="G6" s="401"/>
      <c r="H6" s="40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402" t="s">
        <v>4778</v>
      </c>
      <c r="B8" s="403"/>
      <c r="C8" s="40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8">
        <v>1</v>
      </c>
      <c r="B9" s="399"/>
      <c r="C9" s="40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1749075</v>
      </c>
      <c r="E10" s="317">
        <f t="shared" ref="E10:H10" si="0">+E11+E19</f>
        <v>1926320</v>
      </c>
      <c r="F10" s="317">
        <f t="shared" si="0"/>
        <v>2269874</v>
      </c>
      <c r="G10" s="317">
        <f t="shared" si="0"/>
        <v>2189320</v>
      </c>
      <c r="H10" s="317">
        <f t="shared" si="0"/>
        <v>2175136</v>
      </c>
      <c r="I10" s="315" t="str">
        <f>'OPĆI DIO'!$C$1</f>
        <v>22621 INSTITUT ZA RAZVOJ I MEĐUNARODNE ODNOSE</v>
      </c>
    </row>
    <row r="11" spans="1:10">
      <c r="A11" s="277">
        <v>6</v>
      </c>
      <c r="B11" s="277"/>
      <c r="C11" s="277" t="s">
        <v>4782</v>
      </c>
      <c r="D11" s="309">
        <f>SUM(D12:D18)</f>
        <v>1749075</v>
      </c>
      <c r="E11" s="309">
        <f t="shared" ref="E11:H11" si="1">SUM(E12:E18)</f>
        <v>1926320</v>
      </c>
      <c r="F11" s="309">
        <f t="shared" si="1"/>
        <v>2269874</v>
      </c>
      <c r="G11" s="309">
        <f t="shared" si="1"/>
        <v>2189320</v>
      </c>
      <c r="H11" s="309">
        <f t="shared" si="1"/>
        <v>2175136</v>
      </c>
      <c r="I11" s="315" t="str">
        <f>'OPĆI DIO'!$C$1</f>
        <v>22621 INSTITUT ZA RAZVOJ I MEĐUNARODNE ODNOSE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22621 INSTITUT ZA RAZVOJ I MEĐUNARODNE ODNOSE</v>
      </c>
    </row>
    <row r="13" spans="1:10" ht="30">
      <c r="A13" s="277"/>
      <c r="B13" s="278" t="s">
        <v>3889</v>
      </c>
      <c r="C13" s="278" t="s">
        <v>3888</v>
      </c>
      <c r="D13" s="350">
        <v>95634</v>
      </c>
      <c r="E13" s="350">
        <v>62182</v>
      </c>
      <c r="F13" s="340">
        <f>SUMIF('Unos prihoda i primitaka'!$L$3:$L$501,$B13,'Unos prihoda i primitaka'!G$3:G$501)</f>
        <v>257845</v>
      </c>
      <c r="G13" s="340">
        <f>SUMIF('Unos prihoda i primitaka'!$L$3:$L$501,$B13,'Unos prihoda i primitaka'!H$3:H$501)</f>
        <v>156413</v>
      </c>
      <c r="H13" s="340">
        <f>SUMIF('Unos prihoda i primitaka'!$L$3:$L$501,$B13,'Unos prihoda i primitaka'!I$3:I$501)</f>
        <v>120413</v>
      </c>
      <c r="I13" s="315" t="str">
        <f>'OPĆI DIO'!$C$1</f>
        <v>22621 INSTITUT ZA RAZVOJ I MEĐUNARODNE ODNOSE</v>
      </c>
    </row>
    <row r="14" spans="1:10">
      <c r="A14" s="277"/>
      <c r="B14" s="278" t="s">
        <v>3891</v>
      </c>
      <c r="C14" s="278" t="s">
        <v>3890</v>
      </c>
      <c r="D14" s="350"/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22621 INSTITUT ZA RAZVOJ I MEĐUNARODNE ODNOSE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22621 INSTITUT ZA RAZVOJ I MEĐUNARODNE ODNOSE</v>
      </c>
    </row>
    <row r="16" spans="1:10" ht="30">
      <c r="A16" s="277"/>
      <c r="B16" s="278" t="s">
        <v>3895</v>
      </c>
      <c r="C16" s="278" t="s">
        <v>3894</v>
      </c>
      <c r="D16" s="350">
        <f>251650+63522</f>
        <v>315172</v>
      </c>
      <c r="E16" s="350">
        <f>265446+29338</f>
        <v>294784</v>
      </c>
      <c r="F16" s="340">
        <f>SUMIF('Unos prihoda i primitaka'!$L$3:$L$501,$B16,'Unos prihoda i primitaka'!G$3:G$501)</f>
        <v>300000</v>
      </c>
      <c r="G16" s="340">
        <f>SUMIF('Unos prihoda i primitaka'!$L$3:$L$501,$B16,'Unos prihoda i primitaka'!H$3:H$501)</f>
        <v>310000</v>
      </c>
      <c r="H16" s="340">
        <f>SUMIF('Unos prihoda i primitaka'!$L$3:$L$501,$B16,'Unos prihoda i primitaka'!I$3:I$501)</f>
        <v>320000</v>
      </c>
      <c r="I16" s="315" t="str">
        <f>'OPĆI DIO'!$C$1</f>
        <v>22621 INSTITUT ZA RAZVOJ I MEĐUNARODNE ODNOSE</v>
      </c>
    </row>
    <row r="17" spans="1:9" ht="30">
      <c r="A17" s="277"/>
      <c r="B17" s="278" t="s">
        <v>3898</v>
      </c>
      <c r="C17" s="278" t="s">
        <v>3907</v>
      </c>
      <c r="D17" s="350">
        <v>1338269</v>
      </c>
      <c r="E17" s="350">
        <v>1569354</v>
      </c>
      <c r="F17" s="340">
        <f>SUMIF('Unos prihoda i primitaka'!$L$3:$L$501,$B17,'Unos prihoda i primitaka'!G$3:G$501)</f>
        <v>1712029</v>
      </c>
      <c r="G17" s="340">
        <f>SUMIF('Unos prihoda i primitaka'!$L$3:$L$501,$B17,'Unos prihoda i primitaka'!H$3:H$501)</f>
        <v>1722907</v>
      </c>
      <c r="H17" s="340">
        <f>SUMIF('Unos prihoda i primitaka'!$L$3:$L$501,$B17,'Unos prihoda i primitaka'!I$3:I$501)</f>
        <v>1734723</v>
      </c>
      <c r="I17" s="315" t="str">
        <f>'OPĆI DIO'!$C$1</f>
        <v>22621 INSTITUT ZA RAZVOJ I MEĐUNARODNE ODNOSE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22621 INSTITUT ZA RAZVOJ I MEĐUNARODNE ODNOSE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22621 INSTITUT ZA RAZVOJ I MEĐUNARODNE ODNOSE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22621 INSTITUT ZA RAZVOJ I MEĐUNARODNE ODNOSE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22621 INSTITUT ZA RAZVOJ I MEĐUNARODNE ODNOSE</v>
      </c>
    </row>
    <row r="24" spans="1:9" ht="30">
      <c r="A24" s="402" t="s">
        <v>4778</v>
      </c>
      <c r="B24" s="403"/>
      <c r="C24" s="40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8">
        <v>1</v>
      </c>
      <c r="B25" s="399"/>
      <c r="C25" s="40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1869683</v>
      </c>
      <c r="E26" s="339">
        <f t="shared" ref="E26:H26" si="3">+E27+E35</f>
        <v>1971744</v>
      </c>
      <c r="F26" s="339">
        <f t="shared" si="3"/>
        <v>2372967</v>
      </c>
      <c r="G26" s="339">
        <f t="shared" si="3"/>
        <v>2292066</v>
      </c>
      <c r="H26" s="339">
        <f t="shared" si="3"/>
        <v>2289858</v>
      </c>
      <c r="I26" s="315" t="str">
        <f>'OPĆI DIO'!$C$1</f>
        <v>22621 INSTITUT ZA RAZVOJ I MEĐUNARODNE ODNOSE</v>
      </c>
    </row>
    <row r="27" spans="1:9">
      <c r="A27" s="277">
        <v>3</v>
      </c>
      <c r="B27" s="277"/>
      <c r="C27" s="277" t="s">
        <v>4784</v>
      </c>
      <c r="D27" s="308">
        <f>SUM(D28:D34)</f>
        <v>1848801</v>
      </c>
      <c r="E27" s="308">
        <f t="shared" ref="E27:H27" si="4">SUM(E28:E34)</f>
        <v>1933429</v>
      </c>
      <c r="F27" s="308">
        <f t="shared" si="4"/>
        <v>2345200</v>
      </c>
      <c r="G27" s="308">
        <f t="shared" si="4"/>
        <v>2270553</v>
      </c>
      <c r="H27" s="308">
        <f t="shared" si="4"/>
        <v>2268345</v>
      </c>
      <c r="I27" s="315" t="str">
        <f>'OPĆI DIO'!$C$1</f>
        <v>22621 INSTITUT ZA RAZVOJ I MEĐUNARODNE ODNOSE</v>
      </c>
    </row>
    <row r="28" spans="1:9">
      <c r="A28" s="277"/>
      <c r="B28" s="278">
        <v>31</v>
      </c>
      <c r="C28" s="278" t="s">
        <v>195</v>
      </c>
      <c r="D28" s="351">
        <v>1218081</v>
      </c>
      <c r="E28" s="351">
        <v>1371299</v>
      </c>
      <c r="F28" s="342">
        <f>SUMIF('Unos rashoda i izdataka'!$P$3:$P$501,$B28,'Unos rashoda i izdataka'!J$3:J$501)+SUMIF('Unos rashoda P4'!$S$3:$S$501,$B28,'Unos rashoda P4'!H$3:H$501)</f>
        <v>1681754</v>
      </c>
      <c r="G28" s="342">
        <f>SUMIF('Unos rashoda i izdataka'!$P$3:$P$501,$B28,'Unos rashoda i izdataka'!K$3:K$501)+SUMIF('Unos rashoda P4'!$S$3:$S$501,$B28,'Unos rashoda P4'!I$3:I$501)</f>
        <v>1631927</v>
      </c>
      <c r="H28" s="342">
        <f>SUMIF('Unos rashoda i izdataka'!$P$3:$P$501,$B28,'Unos rashoda i izdataka'!L$3:L$501)+SUMIF('Unos rashoda P4'!$S$3:$S$501,$B28,'Unos rashoda P4'!J$3:J$501)</f>
        <v>1634005</v>
      </c>
      <c r="I28" s="315" t="str">
        <f>'OPĆI DIO'!$C$1</f>
        <v>22621 INSTITUT ZA RAZVOJ I MEĐUNARODNE ODNOSE</v>
      </c>
    </row>
    <row r="29" spans="1:9">
      <c r="A29" s="280"/>
      <c r="B29" s="280">
        <v>32</v>
      </c>
      <c r="C29" s="288" t="s">
        <v>196</v>
      </c>
      <c r="D29" s="352">
        <v>624361</v>
      </c>
      <c r="E29" s="352">
        <v>555742</v>
      </c>
      <c r="F29" s="342">
        <f>SUMIF('Unos rashoda i izdataka'!$P$3:$P$501,$B29,'Unos rashoda i izdataka'!J$3:J$501)+SUMIF('Unos rashoda P4'!$S$3:$S$501,$B29,'Unos rashoda P4'!H$3:H$501)</f>
        <v>646360</v>
      </c>
      <c r="G29" s="342">
        <f>SUMIF('Unos rashoda i izdataka'!$P$3:$P$501,$B29,'Unos rashoda i izdataka'!K$3:K$501)+SUMIF('Unos rashoda P4'!$S$3:$S$501,$B29,'Unos rashoda P4'!I$3:I$501)</f>
        <v>625976</v>
      </c>
      <c r="H29" s="342">
        <f>SUMIF('Unos rashoda i izdataka'!$P$3:$P$501,$B29,'Unos rashoda i izdataka'!L$3:L$501)+SUMIF('Unos rashoda P4'!$S$3:$S$501,$B29,'Unos rashoda P4'!J$3:J$501)</f>
        <v>621690</v>
      </c>
      <c r="I29" s="315" t="str">
        <f>'OPĆI DIO'!$C$1</f>
        <v>22621 INSTITUT ZA RAZVOJ I MEĐUNARODNE ODNOSE</v>
      </c>
    </row>
    <row r="30" spans="1:9">
      <c r="A30" s="280"/>
      <c r="B30" s="280">
        <v>34</v>
      </c>
      <c r="C30" s="288" t="s">
        <v>197</v>
      </c>
      <c r="D30" s="352">
        <v>1678</v>
      </c>
      <c r="E30" s="352">
        <v>1490</v>
      </c>
      <c r="F30" s="342">
        <f>SUMIF('Unos rashoda i izdataka'!$P$3:$P$501,$B30,'Unos rashoda i izdataka'!J$3:J$501)+SUMIF('Unos rashoda P4'!$S$3:$S$501,$B30,'Unos rashoda P4'!H$3:H$501)</f>
        <v>1700</v>
      </c>
      <c r="G30" s="342">
        <f>SUMIF('Unos rashoda i izdataka'!$P$3:$P$501,$B30,'Unos rashoda i izdataka'!K$3:K$501)+SUMIF('Unos rashoda P4'!$S$3:$S$501,$B30,'Unos rashoda P4'!I$3:I$501)</f>
        <v>1250</v>
      </c>
      <c r="H30" s="342">
        <f>SUMIF('Unos rashoda i izdataka'!$P$3:$P$501,$B30,'Unos rashoda i izdataka'!L$3:L$501)+SUMIF('Unos rashoda P4'!$S$3:$S$501,$B30,'Unos rashoda P4'!J$3:J$501)</f>
        <v>1250</v>
      </c>
      <c r="I30" s="315" t="str">
        <f>'OPĆI DIO'!$C$1</f>
        <v>22621 INSTITUT ZA RAZVOJ I MEĐUNARODNE ODNOSE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22621 INSTITUT ZA RAZVOJ I MEĐUNARODNE ODNOSE</v>
      </c>
    </row>
    <row r="32" spans="1:9" ht="30">
      <c r="A32" s="280"/>
      <c r="B32" s="280">
        <v>36</v>
      </c>
      <c r="C32" s="288" t="s">
        <v>198</v>
      </c>
      <c r="D32" s="352">
        <v>2027</v>
      </c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22621 INSTITUT ZA RAZVOJ I MEĐUNARODNE ODNOSE</v>
      </c>
    </row>
    <row r="33" spans="1:9" ht="30">
      <c r="A33" s="280"/>
      <c r="B33" s="280">
        <v>37</v>
      </c>
      <c r="C33" s="288" t="s">
        <v>245</v>
      </c>
      <c r="D33" s="352">
        <v>2654</v>
      </c>
      <c r="E33" s="352">
        <v>4898</v>
      </c>
      <c r="F33" s="342">
        <f>SUMIF('Unos rashoda i izdataka'!$P$3:$P$501,$B33,'Unos rashoda i izdataka'!J$3:J$501)+SUMIF('Unos rashoda P4'!$S$3:$S$501,$B33,'Unos rashoda P4'!H$3:H$501)</f>
        <v>15386</v>
      </c>
      <c r="G33" s="342">
        <f>SUMIF('Unos rashoda i izdataka'!$P$3:$P$501,$B33,'Unos rashoda i izdataka'!K$3:K$501)+SUMIF('Unos rashoda P4'!$S$3:$S$501,$B33,'Unos rashoda P4'!I$3:I$501)</f>
        <v>11400</v>
      </c>
      <c r="H33" s="342">
        <f>SUMIF('Unos rashoda i izdataka'!$P$3:$P$501,$B33,'Unos rashoda i izdataka'!L$3:L$501)+SUMIF('Unos rashoda P4'!$S$3:$S$501,$B33,'Unos rashoda P4'!J$3:J$501)</f>
        <v>11400</v>
      </c>
      <c r="I33" s="315" t="str">
        <f>'OPĆI DIO'!$C$1</f>
        <v>22621 INSTITUT ZA RAZVOJ I MEĐUNARODNE ODNOSE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22621 INSTITUT ZA RAZVOJ I MEĐUNARODNE ODNOSE</v>
      </c>
    </row>
    <row r="35" spans="1:9" ht="30">
      <c r="A35" s="284">
        <v>4</v>
      </c>
      <c r="B35" s="285"/>
      <c r="C35" s="286" t="s">
        <v>4785</v>
      </c>
      <c r="D35" s="308">
        <f>SUM(D36:D40)</f>
        <v>20882</v>
      </c>
      <c r="E35" s="308">
        <f t="shared" ref="E35:H35" si="5">SUM(E36:E40)</f>
        <v>38315</v>
      </c>
      <c r="F35" s="308">
        <f t="shared" si="5"/>
        <v>27767</v>
      </c>
      <c r="G35" s="308">
        <f t="shared" si="5"/>
        <v>21513</v>
      </c>
      <c r="H35" s="308">
        <f t="shared" si="5"/>
        <v>21513</v>
      </c>
      <c r="I35" s="315" t="str">
        <f>'OPĆI DIO'!$C$1</f>
        <v>22621 INSTITUT ZA RAZVOJ I MEĐUNARODNE ODNOSE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3367</v>
      </c>
      <c r="G36" s="342">
        <f>SUMIF('Unos rashoda i izdataka'!$P$3:$P$501,$B36,'Unos rashoda i izdataka'!K$3:K$501)+SUMIF('Unos rashoda P4'!$S$3:$S$501,$B36,'Unos rashoda P4'!I$3:I$501)</f>
        <v>3367</v>
      </c>
      <c r="H36" s="342">
        <f>SUMIF('Unos rashoda i izdataka'!$P$3:$P$501,$B36,'Unos rashoda i izdataka'!L$3:L$501)+SUMIF('Unos rashoda P4'!$S$3:$S$501,$B36,'Unos rashoda P4'!J$3:J$501)</f>
        <v>3367</v>
      </c>
      <c r="I36" s="315" t="str">
        <f>'OPĆI DIO'!$C$1</f>
        <v>22621 INSTITUT ZA RAZVOJ I MEĐUNARODNE ODNOSE</v>
      </c>
    </row>
    <row r="37" spans="1:9" ht="30">
      <c r="A37" s="278"/>
      <c r="B37" s="278">
        <v>42</v>
      </c>
      <c r="C37" s="287" t="s">
        <v>227</v>
      </c>
      <c r="D37" s="351">
        <v>20882</v>
      </c>
      <c r="E37" s="351">
        <v>38315</v>
      </c>
      <c r="F37" s="342">
        <f>SUMIF('Unos rashoda i izdataka'!$P$3:$P$501,$B37,'Unos rashoda i izdataka'!J$3:J$501)+SUMIF('Unos rashoda P4'!$S$3:$S$501,$B37,'Unos rashoda P4'!H$3:H$501)</f>
        <v>24400</v>
      </c>
      <c r="G37" s="342">
        <f>SUMIF('Unos rashoda i izdataka'!$P$3:$P$501,$B37,'Unos rashoda i izdataka'!K$3:K$501)+SUMIF('Unos rashoda P4'!$S$3:$S$501,$B37,'Unos rashoda P4'!I$3:I$501)</f>
        <v>18146</v>
      </c>
      <c r="H37" s="342">
        <f>SUMIF('Unos rashoda i izdataka'!$P$3:$P$501,$B37,'Unos rashoda i izdataka'!L$3:L$501)+SUMIF('Unos rashoda P4'!$S$3:$S$501,$B37,'Unos rashoda P4'!J$3:J$501)</f>
        <v>18146</v>
      </c>
      <c r="I37" s="315" t="str">
        <f>'OPĆI DIO'!$C$1</f>
        <v>22621 INSTITUT ZA RAZVOJ I MEĐUNARODNE ODNOSE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22621 INSTITUT ZA RAZVOJ I MEĐUNARODNE ODNOSE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22621 INSTITUT ZA RAZVOJ I MEĐUNARODNE ODNOSE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22621 INSTITUT ZA RAZVOJ I MEĐUNARODNE ODNOSE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9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401" t="s">
        <v>4786</v>
      </c>
      <c r="C1" s="401"/>
      <c r="D1" s="401"/>
      <c r="E1" s="401"/>
      <c r="F1" s="401"/>
      <c r="G1" s="401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1844141</v>
      </c>
      <c r="D5" s="310">
        <f>+D6+D9+D11+D14+D25+D28</f>
        <v>1979870</v>
      </c>
      <c r="E5" s="310">
        <f>+E6+E9+E11+E14+E25+E28</f>
        <v>2269874</v>
      </c>
      <c r="F5" s="310">
        <f>+F6+F9+F11+F14+F25+F28</f>
        <v>2189320</v>
      </c>
      <c r="G5" s="310">
        <f>+G6+G9+G11+G14+G25+G28</f>
        <v>2175136</v>
      </c>
      <c r="H5" s="315" t="str">
        <f>'OPĆI DIO'!$C$1</f>
        <v>22621 INSTITUT ZA RAZVOJ I MEĐUNARODNE ODNOSE</v>
      </c>
    </row>
    <row r="6" spans="1:8">
      <c r="A6" s="365">
        <v>1</v>
      </c>
      <c r="B6" s="361" t="s">
        <v>4787</v>
      </c>
      <c r="C6" s="311">
        <f>+C7+C8</f>
        <v>1338269</v>
      </c>
      <c r="D6" s="309">
        <f t="shared" ref="D6:G6" si="0">+D7+D8</f>
        <v>1569354</v>
      </c>
      <c r="E6" s="309">
        <f t="shared" si="0"/>
        <v>1712029</v>
      </c>
      <c r="F6" s="309">
        <f t="shared" si="0"/>
        <v>1722907</v>
      </c>
      <c r="G6" s="309">
        <f t="shared" si="0"/>
        <v>1734723</v>
      </c>
      <c r="H6" s="315" t="str">
        <f>'OPĆI DIO'!$C$1</f>
        <v>22621 INSTITUT ZA RAZVOJ I MEĐUNARODNE ODNOSE</v>
      </c>
    </row>
    <row r="7" spans="1:8">
      <c r="A7" s="365">
        <v>11</v>
      </c>
      <c r="B7" s="362" t="s">
        <v>4788</v>
      </c>
      <c r="C7" s="350">
        <v>1338269</v>
      </c>
      <c r="D7" s="350">
        <v>1569354</v>
      </c>
      <c r="E7" s="340">
        <f>SUMIF('Unos prihoda i primitaka'!$C$3:$C$501,$A7,'Unos prihoda i primitaka'!G$3:G$501)</f>
        <v>1712029</v>
      </c>
      <c r="F7" s="340">
        <f>SUMIF('Unos prihoda i primitaka'!$C$3:$C$501,$A7,'Unos prihoda i primitaka'!H$3:H$501)</f>
        <v>1722907</v>
      </c>
      <c r="G7" s="340">
        <f>SUMIF('Unos prihoda i primitaka'!$C$3:$C$501,$A7,'Unos prihoda i primitaka'!I$3:I$501)</f>
        <v>1734723</v>
      </c>
      <c r="H7" s="315" t="str">
        <f>'OPĆI DIO'!$C$1</f>
        <v>22621 INSTITUT ZA RAZVOJ I MEĐUNARODNE ODNOSE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22621 INSTITUT ZA RAZVOJ I MEĐUNARODNE ODNOSE</v>
      </c>
    </row>
    <row r="9" spans="1:8" s="348" customFormat="1">
      <c r="A9" s="367">
        <v>3</v>
      </c>
      <c r="B9" s="361" t="s">
        <v>4790</v>
      </c>
      <c r="C9" s="309">
        <f>+C10</f>
        <v>251650</v>
      </c>
      <c r="D9" s="309">
        <f t="shared" ref="D9:G9" si="1">+D10</f>
        <v>265446</v>
      </c>
      <c r="E9" s="309">
        <f t="shared" si="1"/>
        <v>300000</v>
      </c>
      <c r="F9" s="309">
        <f t="shared" si="1"/>
        <v>310000</v>
      </c>
      <c r="G9" s="309">
        <f t="shared" si="1"/>
        <v>320000</v>
      </c>
      <c r="H9" s="315" t="str">
        <f>'OPĆI DIO'!$C$1</f>
        <v>22621 INSTITUT ZA RAZVOJ I MEĐUNARODNE ODNOSE</v>
      </c>
    </row>
    <row r="10" spans="1:8">
      <c r="A10" s="365">
        <v>31</v>
      </c>
      <c r="B10" s="364" t="s">
        <v>4791</v>
      </c>
      <c r="C10" s="350">
        <v>251650</v>
      </c>
      <c r="D10" s="350">
        <v>265446</v>
      </c>
      <c r="E10" s="340">
        <f>SUMIF('Unos prihoda i primitaka'!$C$3:$C$501,$A10,'Unos prihoda i primitaka'!G$3:G$501)</f>
        <v>300000</v>
      </c>
      <c r="F10" s="340">
        <f>SUMIF('Unos prihoda i primitaka'!$C$3:$C$501,$A10,'Unos prihoda i primitaka'!H$3:H$501)</f>
        <v>310000</v>
      </c>
      <c r="G10" s="340">
        <f>SUMIF('Unos prihoda i primitaka'!$C$3:$C$501,$A10,'Unos prihoda i primitaka'!I$3:I$501)</f>
        <v>320000</v>
      </c>
      <c r="H10" s="315" t="str">
        <f>'OPĆI DIO'!$C$1</f>
        <v>22621 INSTITUT ZA RAZVOJ I MEĐUNARODNE ODNOSE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22621 INSTITUT ZA RAZVOJ I MEĐUNARODNE ODNOSE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22621 INSTITUT ZA RAZVOJ I MEĐUNARODNE ODNOSE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22621 INSTITUT ZA RAZVOJ I MEĐUNARODNE ODNOSE</v>
      </c>
    </row>
    <row r="14" spans="1:8" s="348" customFormat="1">
      <c r="A14" s="367">
        <v>5</v>
      </c>
      <c r="B14" s="361" t="s">
        <v>4795</v>
      </c>
      <c r="C14" s="309">
        <f>SUM(C15:C24)</f>
        <v>190700</v>
      </c>
      <c r="D14" s="309">
        <f>SUM(D15:D24)</f>
        <v>115732</v>
      </c>
      <c r="E14" s="309">
        <f>SUM(E15:E24)</f>
        <v>257845</v>
      </c>
      <c r="F14" s="309">
        <f>SUM(F15:F24)</f>
        <v>156413</v>
      </c>
      <c r="G14" s="309">
        <f>SUM(G15:G24)</f>
        <v>120413</v>
      </c>
      <c r="H14" s="315" t="str">
        <f>'OPĆI DIO'!$C$1</f>
        <v>22621 INSTITUT ZA RAZVOJ I MEĐUNARODNE ODNOSE</v>
      </c>
    </row>
    <row r="15" spans="1:8">
      <c r="A15" s="365">
        <v>51</v>
      </c>
      <c r="B15" s="364" t="s">
        <v>4796</v>
      </c>
      <c r="C15" s="350">
        <v>95066</v>
      </c>
      <c r="D15" s="350">
        <v>53550</v>
      </c>
      <c r="E15" s="340">
        <f>SUMIF('Unos prihoda i primitaka'!$C$3:$C$501,$A15,'Unos prihoda i primitaka'!G$3:G$501)</f>
        <v>146000</v>
      </c>
      <c r="F15" s="340">
        <f>SUMIF('Unos prihoda i primitaka'!$C$3:$C$501,$A15,'Unos prihoda i primitaka'!H$3:H$501)</f>
        <v>74000</v>
      </c>
      <c r="G15" s="340">
        <f>SUMIF('Unos prihoda i primitaka'!$C$3:$C$501,$A15,'Unos prihoda i primitaka'!I$3:I$501)</f>
        <v>50000</v>
      </c>
      <c r="H15" s="315" t="str">
        <f>'OPĆI DIO'!$C$1</f>
        <v>22621 INSTITUT ZA RAZVOJ I MEĐUNARODNE ODNOSE</v>
      </c>
    </row>
    <row r="16" spans="1:8">
      <c r="A16" s="365">
        <v>52</v>
      </c>
      <c r="B16" s="364" t="s">
        <v>4797</v>
      </c>
      <c r="C16" s="350">
        <v>95634</v>
      </c>
      <c r="D16" s="350">
        <v>62182</v>
      </c>
      <c r="E16" s="340">
        <f>SUMIF('Unos prihoda i primitaka'!$C$3:$C$501,$A16,'Unos prihoda i primitaka'!G$3:G$501)</f>
        <v>41432</v>
      </c>
      <c r="F16" s="340">
        <f>SUMIF('Unos prihoda i primitaka'!$C$3:$C$501,$A16,'Unos prihoda i primitaka'!H$3:H$501)</f>
        <v>12000</v>
      </c>
      <c r="G16" s="340">
        <f>SUMIF('Unos prihoda i primitaka'!$C$3:$C$501,$A16,'Unos prihoda i primitaka'!I$3:I$501)</f>
        <v>0</v>
      </c>
      <c r="H16" s="315" t="str">
        <f>'OPĆI DIO'!$C$1</f>
        <v>22621 INSTITUT ZA RAZVOJ I MEĐUNARODNE ODNOSE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22621 INSTITUT ZA RAZVOJ I MEĐUNARODNE ODNOSE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22621 INSTITUT ZA RAZVOJ I MEĐUNARODNE ODNOSE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22621 INSTITUT ZA RAZVOJ I MEĐUNARODNE ODNOSE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22621 INSTITUT ZA RAZVOJ I MEĐUNARODNE ODNOSE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22621 INSTITUT ZA RAZVOJ I MEĐUNARODNE ODNOSE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22621 INSTITUT ZA RAZVOJ I MEĐUNARODNE ODNOSE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22621 INSTITUT ZA RAZVOJ I MEĐUNARODNE ODNOSE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70413</v>
      </c>
      <c r="F24" s="340">
        <f>SUMIF('Unos prihoda i primitaka'!$C$3:$C$501,$A24,'Unos prihoda i primitaka'!H$3:H$501)</f>
        <v>70413</v>
      </c>
      <c r="G24" s="340">
        <f>SUMIF('Unos prihoda i primitaka'!$C$3:$C$501,$A24,'Unos prihoda i primitaka'!I$3:I$501)</f>
        <v>70413</v>
      </c>
      <c r="H24" s="315" t="str">
        <f>'OPĆI DIO'!$C$1</f>
        <v>22621 INSTITUT ZA RAZVOJ I MEĐUNARODNE ODNOSE</v>
      </c>
    </row>
    <row r="25" spans="1:8" s="348" customFormat="1">
      <c r="A25" s="367">
        <v>6</v>
      </c>
      <c r="B25" s="361" t="s">
        <v>4803</v>
      </c>
      <c r="C25" s="309">
        <f>SUM(C26:C27)</f>
        <v>63522</v>
      </c>
      <c r="D25" s="309">
        <f t="shared" ref="D25:G25" si="3">SUM(D26:D27)</f>
        <v>29338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22621 INSTITUT ZA RAZVOJ I MEĐUNARODNE ODNOSE</v>
      </c>
    </row>
    <row r="26" spans="1:8">
      <c r="A26" s="365">
        <v>61</v>
      </c>
      <c r="B26" s="364" t="s">
        <v>4804</v>
      </c>
      <c r="C26" s="350">
        <v>63522</v>
      </c>
      <c r="D26" s="350">
        <v>29338</v>
      </c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22621 INSTITUT ZA RAZVOJ I MEĐUNARODNE ODNOSE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22621 INSTITUT ZA RAZVOJ I MEĐUNARODNE ODNOSE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22621 INSTITUT ZA RAZVOJ I MEĐUNARODNE ODNOSE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22621 INSTITUT ZA RAZVOJ I MEĐUNARODNE ODNOSE</v>
      </c>
    </row>
    <row r="30" spans="1:8" ht="24" customHeight="1">
      <c r="A30" s="365">
        <v>0</v>
      </c>
      <c r="B30" s="360" t="s">
        <v>251</v>
      </c>
      <c r="C30" s="310">
        <f>+C31+C34+C36+C39+C50+C53</f>
        <v>1869683</v>
      </c>
      <c r="D30" s="310">
        <f>+D31+D34+D36+D39+D50+D53</f>
        <v>2025294</v>
      </c>
      <c r="E30" s="310">
        <f>+E31+E34+E36+E39+E50+E53</f>
        <v>2372967</v>
      </c>
      <c r="F30" s="310">
        <f>+F31+F34+F36+F39+F50+F53</f>
        <v>2292066</v>
      </c>
      <c r="G30" s="310">
        <f>+G31+G34+G36+G39+G50+G53</f>
        <v>2289858</v>
      </c>
      <c r="H30" s="315" t="str">
        <f>'OPĆI DIO'!$C$1</f>
        <v>22621 INSTITUT ZA RAZVOJ I MEĐUNARODNE ODNOSE</v>
      </c>
    </row>
    <row r="31" spans="1:8" s="348" customFormat="1">
      <c r="A31" s="367">
        <v>1</v>
      </c>
      <c r="B31" s="361" t="s">
        <v>4787</v>
      </c>
      <c r="C31" s="309">
        <f>+C32+C33</f>
        <v>1336239</v>
      </c>
      <c r="D31" s="309">
        <f t="shared" ref="D31" si="5">+D32+D33</f>
        <v>1569354</v>
      </c>
      <c r="E31" s="309">
        <f t="shared" ref="E31" si="6">+E32+E33</f>
        <v>1712029</v>
      </c>
      <c r="F31" s="309">
        <f t="shared" ref="F31" si="7">+F32+F33</f>
        <v>1722907</v>
      </c>
      <c r="G31" s="309">
        <f t="shared" ref="G31" si="8">+G32+G33</f>
        <v>1734723</v>
      </c>
      <c r="H31" s="315" t="str">
        <f>'OPĆI DIO'!$C$1</f>
        <v>22621 INSTITUT ZA RAZVOJ I MEĐUNARODNE ODNOSE</v>
      </c>
    </row>
    <row r="32" spans="1:8">
      <c r="A32" s="365">
        <v>11</v>
      </c>
      <c r="B32" s="362" t="s">
        <v>4788</v>
      </c>
      <c r="C32" s="350">
        <v>1336239</v>
      </c>
      <c r="D32" s="350">
        <v>1569354</v>
      </c>
      <c r="E32" s="342">
        <f>SUMIF('Unos rashoda i izdataka'!$Q$3:$Q$501,$A32,'Unos rashoda i izdataka'!J$3:J$501)+SUMIF('Unos rashoda P4'!$A$3:$A$501,$A32,'Unos rashoda P4'!H$3:H$501)</f>
        <v>1712029</v>
      </c>
      <c r="F32" s="342">
        <f>SUMIF('Unos rashoda i izdataka'!$Q$3:$Q$501,$A32,'Unos rashoda i izdataka'!K$3:K$501)+SUMIF('Unos rashoda P4'!$A$3:$A$501,$A32,'Unos rashoda P4'!I$3:I$501)</f>
        <v>1722907</v>
      </c>
      <c r="G32" s="342">
        <f>SUMIF('Unos rashoda i izdataka'!$Q$3:$Q$501,$A32,'Unos rashoda i izdataka'!L$3:L$501)+SUMIF('Unos rashoda P4'!$A$3:$A$501,$A32,'Unos rashoda P4'!J$3:J$501)</f>
        <v>1734723</v>
      </c>
      <c r="H32" s="315" t="str">
        <f>'OPĆI DIO'!$C$1</f>
        <v>22621 INSTITUT ZA RAZVOJ I MEĐUNARODNE ODNOSE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22621 INSTITUT ZA RAZVOJ I MEĐUNARODNE ODNOSE</v>
      </c>
    </row>
    <row r="34" spans="1:8" s="348" customFormat="1">
      <c r="A34" s="367">
        <v>3</v>
      </c>
      <c r="B34" s="361" t="s">
        <v>4790</v>
      </c>
      <c r="C34" s="309">
        <f>+C35</f>
        <v>241067</v>
      </c>
      <c r="D34" s="309">
        <f t="shared" ref="D34:G34" si="9">+D35</f>
        <v>310870</v>
      </c>
      <c r="E34" s="309">
        <f t="shared" si="9"/>
        <v>338314</v>
      </c>
      <c r="F34" s="309">
        <f t="shared" si="9"/>
        <v>351314</v>
      </c>
      <c r="G34" s="309">
        <f t="shared" si="9"/>
        <v>351314</v>
      </c>
      <c r="H34" s="315" t="str">
        <f>'OPĆI DIO'!$C$1</f>
        <v>22621 INSTITUT ZA RAZVOJ I MEĐUNARODNE ODNOSE</v>
      </c>
    </row>
    <row r="35" spans="1:8">
      <c r="A35" s="368">
        <v>31</v>
      </c>
      <c r="B35" s="364" t="s">
        <v>4791</v>
      </c>
      <c r="C35" s="350">
        <v>241067</v>
      </c>
      <c r="D35" s="350">
        <v>310870</v>
      </c>
      <c r="E35" s="342">
        <f>SUMIF('Unos rashoda i izdataka'!$Q$3:$Q$501,$A35,'Unos rashoda i izdataka'!J$3:J$501)+SUMIF('Unos rashoda P4'!$A$3:$A$501,$A35,'Unos rashoda P4'!H$3:H$501)-'B.2 RAČUN FINANC IF'!E13</f>
        <v>338314</v>
      </c>
      <c r="F35" s="342">
        <f>SUMIF('Unos rashoda i izdataka'!$Q$3:$Q$501,$A35,'Unos rashoda i izdataka'!K$3:K$501)+SUMIF('Unos rashoda P4'!$A$3:$A$501,$A35,'Unos rashoda P4'!I$3:I$501)-'B.2 RAČUN FINANC IF'!F13</f>
        <v>351314</v>
      </c>
      <c r="G35" s="342">
        <f>SUMIF('Unos rashoda i izdataka'!$Q$3:$Q$501,$A35,'Unos rashoda i izdataka'!L$3:L$501)+SUMIF('Unos rashoda P4'!$A$3:$A$501,$A35,'Unos rashoda P4'!J$3:J$501)-'B.2 RAČUN FINANC IF'!G13</f>
        <v>351314</v>
      </c>
      <c r="H35" s="315" t="str">
        <f>'OPĆI DIO'!$C$1</f>
        <v>22621 INSTITUT ZA RAZVOJ I MEĐUNARODNE ODNOSE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22621 INSTITUT ZA RAZVOJ I MEĐUNARODNE ODNOSE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22621 INSTITUT ZA RAZVOJ I MEĐUNARODNE ODNOSE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22621 INSTITUT ZA RAZVOJ I MEĐUNARODNE ODNOSE</v>
      </c>
    </row>
    <row r="39" spans="1:8" s="348" customFormat="1">
      <c r="A39" s="367">
        <v>5</v>
      </c>
      <c r="B39" s="361" t="s">
        <v>4795</v>
      </c>
      <c r="C39" s="309">
        <f>SUM(C40:C49)</f>
        <v>244336</v>
      </c>
      <c r="D39" s="309">
        <f>SUM(D40:D49)</f>
        <v>115732</v>
      </c>
      <c r="E39" s="309">
        <f>SUM(E40:E49)</f>
        <v>322624</v>
      </c>
      <c r="F39" s="309">
        <f>SUM(F40:F49)</f>
        <v>217845</v>
      </c>
      <c r="G39" s="309">
        <f>SUM(G40:G49)</f>
        <v>203821</v>
      </c>
      <c r="H39" s="315" t="str">
        <f>'OPĆI DIO'!$C$1</f>
        <v>22621 INSTITUT ZA RAZVOJ I MEĐUNARODNE ODNOSE</v>
      </c>
    </row>
    <row r="40" spans="1:8">
      <c r="A40" s="365">
        <v>51</v>
      </c>
      <c r="B40" s="364" t="s">
        <v>4796</v>
      </c>
      <c r="C40" s="350">
        <v>172042</v>
      </c>
      <c r="D40" s="350">
        <v>53550</v>
      </c>
      <c r="E40" s="342">
        <f>SUMIF('Unos rashoda i izdataka'!$Q$3:$Q$501,$A40,'Unos rashoda i izdataka'!J$3:J$501)+SUMIF('Unos rashoda P4'!$A$3:$A$501,$A40,'Unos rashoda P4'!H$3:H$501)</f>
        <v>152261</v>
      </c>
      <c r="F40" s="342">
        <f>SUMIF('Unos rashoda i izdataka'!$Q$3:$Q$501,$A40,'Unos rashoda i izdataka'!K$3:K$501)+SUMIF('Unos rashoda P4'!$A$3:$A$501,$A40,'Unos rashoda P4'!I$3:I$501)</f>
        <v>133950</v>
      </c>
      <c r="G40" s="342">
        <f>SUMIF('Unos rashoda i izdataka'!$Q$3:$Q$501,$A40,'Unos rashoda i izdataka'!L$3:L$501)+SUMIF('Unos rashoda P4'!$A$3:$A$501,$A40,'Unos rashoda P4'!J$3:J$501)</f>
        <v>133408</v>
      </c>
      <c r="H40" s="315" t="str">
        <f>'OPĆI DIO'!$C$1</f>
        <v>22621 INSTITUT ZA RAZVOJ I MEĐUNARODNE ODNOSE</v>
      </c>
    </row>
    <row r="41" spans="1:8">
      <c r="A41" s="365">
        <v>52</v>
      </c>
      <c r="B41" s="364" t="s">
        <v>4797</v>
      </c>
      <c r="C41" s="350">
        <v>72294</v>
      </c>
      <c r="D41" s="350">
        <v>62182</v>
      </c>
      <c r="E41" s="342">
        <f>SUMIF('Unos rashoda i izdataka'!$Q$3:$Q$501,$A41,'Unos rashoda i izdataka'!J$3:J$501)+SUMIF('Unos rashoda P4'!$A$3:$A$501,$A41,'Unos rashoda P4'!H$3:H$501)</f>
        <v>99950</v>
      </c>
      <c r="F41" s="342">
        <f>SUMIF('Unos rashoda i izdataka'!$Q$3:$Q$501,$A41,'Unos rashoda i izdataka'!K$3:K$501)+SUMIF('Unos rashoda P4'!$A$3:$A$501,$A41,'Unos rashoda P4'!I$3:I$501)</f>
        <v>13482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22621 INSTITUT ZA RAZVOJ I MEĐUNARODNE ODNOSE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22621 INSTITUT ZA RAZVOJ I MEĐUNARODNE ODNOSE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22621 INSTITUT ZA RAZVOJ I MEĐUNARODNE ODNOSE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22621 INSTITUT ZA RAZVOJ I MEĐUNARODNE ODNOSE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22621 INSTITUT ZA RAZVOJ I MEĐUNARODNE ODNOSE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22621 INSTITUT ZA RAZVOJ I MEĐUNARODNE ODNOSE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22621 INSTITUT ZA RAZVOJ I MEĐUNARODNE ODNOSE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22621 INSTITUT ZA RAZVOJ I MEĐUNARODNE ODNOSE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70413</v>
      </c>
      <c r="F49" s="342">
        <f>SUMIF('Unos rashoda i izdataka'!$Q$3:$Q$501,$A49,'Unos rashoda i izdataka'!K$3:K$501)+SUMIF('Unos rashoda P4'!$A$3:$A$501,$A49,'Unos rashoda P4'!I$3:I$501)</f>
        <v>70413</v>
      </c>
      <c r="G49" s="342">
        <f>SUMIF('Unos rashoda i izdataka'!$Q$3:$Q$501,$A49,'Unos rashoda i izdataka'!L$3:L$501)+SUMIF('Unos rashoda P4'!$A$3:$A$501,$A49,'Unos rashoda P4'!J$3:J$501)</f>
        <v>70413</v>
      </c>
      <c r="H49" s="315" t="str">
        <f>'OPĆI DIO'!$C$1</f>
        <v>22621 INSTITUT ZA RAZVOJ I MEĐUNARODNE ODNOSE</v>
      </c>
    </row>
    <row r="50" spans="1:8" s="348" customFormat="1">
      <c r="A50" s="367">
        <v>6</v>
      </c>
      <c r="B50" s="361" t="s">
        <v>4803</v>
      </c>
      <c r="C50" s="309">
        <f>+C51+C52</f>
        <v>48041</v>
      </c>
      <c r="D50" s="309">
        <f t="shared" ref="D50:G50" si="11">+D51+D52</f>
        <v>29338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22621 INSTITUT ZA RAZVOJ I MEĐUNARODNE ODNOSE</v>
      </c>
    </row>
    <row r="51" spans="1:8">
      <c r="A51" s="365">
        <v>61</v>
      </c>
      <c r="B51" s="364" t="s">
        <v>4804</v>
      </c>
      <c r="C51" s="350">
        <v>48041</v>
      </c>
      <c r="D51" s="350">
        <v>29338</v>
      </c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22621 INSTITUT ZA RAZVOJ I MEĐUNARODNE ODNOSE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22621 INSTITUT ZA RAZVOJ I MEĐUNARODNE ODNOSE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22621 INSTITUT ZA RAZVOJ I MEĐUNARODNE ODNOSE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22621 INSTITUT ZA RAZVOJ I MEĐUNARODNE ODNOSE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7" t="s">
        <v>3911</v>
      </c>
      <c r="B1" s="397"/>
      <c r="C1" s="397"/>
      <c r="D1" s="397"/>
      <c r="E1" s="397"/>
      <c r="F1" s="397"/>
      <c r="G1" s="39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1869683</v>
      </c>
      <c r="D5" s="354">
        <f t="shared" si="0"/>
        <v>2025294</v>
      </c>
      <c r="E5" s="354">
        <f>+E6+E15+E21+E28+E38+E45+E52+E59+E66+E75</f>
        <v>2372967</v>
      </c>
      <c r="F5" s="354">
        <f t="shared" ref="F5:G5" si="1">+F6+F15+F21+F28+F38+F45+F52+F59+F66+F75</f>
        <v>2292066</v>
      </c>
      <c r="G5" s="354">
        <f t="shared" si="1"/>
        <v>2289858</v>
      </c>
    </row>
    <row r="6" spans="1:192">
      <c r="A6" s="209">
        <v>1</v>
      </c>
      <c r="B6" s="36" t="s">
        <v>3913</v>
      </c>
      <c r="C6" s="231">
        <f t="shared" ref="C6:D6" si="2">SUM(C7:C14)</f>
        <v>1869683</v>
      </c>
      <c r="D6" s="231">
        <f t="shared" si="2"/>
        <v>2025294</v>
      </c>
      <c r="E6" s="231">
        <f>SUM(E7:E14)</f>
        <v>2372967</v>
      </c>
      <c r="F6" s="231">
        <f>SUM(F7:F14)</f>
        <v>2292066</v>
      </c>
      <c r="G6" s="231">
        <f>SUM(G7:G14)</f>
        <v>2289858</v>
      </c>
      <c r="H6" s="315" t="str">
        <f>'OPĆI DIO'!$C$1</f>
        <v>22621 INSTITUT ZA RAZVOJ I MEĐUNARODNE ODNOSE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22621 INSTITUT ZA RAZVOJ I MEĐUNARODNE ODNOSE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22621 INSTITUT ZA RAZVOJ I MEĐUNARODNE ODNOSE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22621 INSTITUT ZA RAZVOJ I MEĐUNARODNE ODNOSE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22621 INSTITUT ZA RAZVOJ I MEĐUNARODNE ODNOSE</v>
      </c>
    </row>
    <row r="11" spans="1:192">
      <c r="A11" s="225">
        <v>15</v>
      </c>
      <c r="B11" s="25" t="s">
        <v>3924</v>
      </c>
      <c r="C11" s="349">
        <v>1869683</v>
      </c>
      <c r="D11" s="349">
        <v>2025294</v>
      </c>
      <c r="E11" s="349">
        <f>SUMIF('Unos rashoda i izdataka'!$R$3:$R$501,'A.3 RASHODI FUNK'!$A11,'Unos rashoda i izdataka'!J$3:J$501)+SUMIF('Unos rashoda P4'!$T$3:$T$501,'A.3 RASHODI FUNK'!$A11,'Unos rashoda P4'!H$3:H$501)</f>
        <v>2372967</v>
      </c>
      <c r="F11" s="349">
        <f>SUMIF('Unos rashoda i izdataka'!$R$3:$R$501,'A.3 RASHODI FUNK'!$A11,'Unos rashoda i izdataka'!K$3:K$501)+SUMIF('Unos rashoda P4'!$T$3:$T$501,'A.3 RASHODI FUNK'!$A11,'Unos rashoda P4'!I$3:I$501)</f>
        <v>2292066</v>
      </c>
      <c r="G11" s="349">
        <f>SUMIF('Unos rashoda i izdataka'!$R$3:$R$501,'A.3 RASHODI FUNK'!$A11,'Unos rashoda i izdataka'!L$3:L$501)+SUMIF('Unos rashoda P4'!$T$3:$T$501,'A.3 RASHODI FUNK'!$A11,'Unos rashoda P4'!J$3:J$501)</f>
        <v>2289858</v>
      </c>
      <c r="H11" s="315" t="str">
        <f>'OPĆI DIO'!$C$1</f>
        <v>22621 INSTITUT ZA RAZVOJ I MEĐUNARODNE ODNOSE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22621 INSTITUT ZA RAZVOJ I MEĐUNARODNE ODNOSE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22621 INSTITUT ZA RAZVOJ I MEĐUNARODNE ODNOSE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22621 INSTITUT ZA RAZVOJ I MEĐUNARODNE ODNOSE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22621 INSTITUT ZA RAZVOJ I MEĐUNARODNE ODNOSE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22621 INSTITUT ZA RAZVOJ I MEĐUNARODNE ODNOSE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22621 INSTITUT ZA RAZVOJ I MEĐUNARODNE ODNOSE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22621 INSTITUT ZA RAZVOJ I MEĐUNARODNE ODNOSE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22621 INSTITUT ZA RAZVOJ I MEĐUNARODNE ODNOSE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22621 INSTITUT ZA RAZVOJ I MEĐUNARODNE ODNOSE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22621 INSTITUT ZA RAZVOJ I MEĐUNARODNE ODNOSE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22621 INSTITUT ZA RAZVOJ I MEĐUNARODNE ODNOSE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22621 INSTITUT ZA RAZVOJ I MEĐUNARODNE ODNOSE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22621 INSTITUT ZA RAZVOJ I MEĐUNARODNE ODNOSE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22621 INSTITUT ZA RAZVOJ I MEĐUNARODNE ODNOSE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22621 INSTITUT ZA RAZVOJ I MEĐUNARODNE ODNOSE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22621 INSTITUT ZA RAZVOJ I MEĐUNARODNE ODNOSE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22621 INSTITUT ZA RAZVOJ I MEĐUNARODNE ODNOSE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22621 INSTITUT ZA RAZVOJ I MEĐUNARODNE ODNOSE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22621 INSTITUT ZA RAZVOJ I MEĐUNARODNE ODNOSE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22621 INSTITUT ZA RAZVOJ I MEĐUNARODNE ODNOSE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22621 INSTITUT ZA RAZVOJ I MEĐUNARODNE ODNOSE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22621 INSTITUT ZA RAZVOJ I MEĐUNARODNE ODNOSE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22621 INSTITUT ZA RAZVOJ I MEĐUNARODNE ODNOSE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22621 INSTITUT ZA RAZVOJ I MEĐUNARODNE ODNOSE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22621 INSTITUT ZA RAZVOJ I MEĐUNARODNE ODNOSE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22621 INSTITUT ZA RAZVOJ I MEĐUNARODNE ODNOSE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22621 INSTITUT ZA RAZVOJ I MEĐUNARODNE ODNOSE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22621 INSTITUT ZA RAZVOJ I MEĐUNARODNE ODNOSE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22621 INSTITUT ZA RAZVOJ I MEĐUNARODNE ODNOSE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22621 INSTITUT ZA RAZVOJ I MEĐUNARODNE ODNOSE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22621 INSTITUT ZA RAZVOJ I MEĐUNARODNE ODNOSE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22621 INSTITUT ZA RAZVOJ I MEĐUNARODNE ODNOSE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22621 INSTITUT ZA RAZVOJ I MEĐUNARODNE ODNOSE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22621 INSTITUT ZA RAZVOJ I MEĐUNARODNE ODNOSE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22621 INSTITUT ZA RAZVOJ I MEĐUNARODNE ODNOSE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22621 INSTITUT ZA RAZVOJ I MEĐUNARODNE ODNOSE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22621 INSTITUT ZA RAZVOJ I MEĐUNARODNE ODNOSE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22621 INSTITUT ZA RAZVOJ I MEĐUNARODNE ODNOSE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22621 INSTITUT ZA RAZVOJ I MEĐUNARODNE ODNOSE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22621 INSTITUT ZA RAZVOJ I MEĐUNARODNE ODNOSE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22621 INSTITUT ZA RAZVOJ I MEĐUNARODNE ODNOSE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22621 INSTITUT ZA RAZVOJ I MEĐUNARODNE ODNOSE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22621 INSTITUT ZA RAZVOJ I MEĐUNARODNE ODNOSE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22621 INSTITUT ZA RAZVOJ I MEĐUNARODNE ODNOSE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22621 INSTITUT ZA RAZVOJ I MEĐUNARODNE ODNOSE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22621 INSTITUT ZA RAZVOJ I MEĐUNARODNE ODNOSE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22621 INSTITUT ZA RAZVOJ I MEĐUNARODNE ODNOSE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22621 INSTITUT ZA RAZVOJ I MEĐUNARODNE ODNOSE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22621 INSTITUT ZA RAZVOJ I MEĐUNARODNE ODNOSE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22621 INSTITUT ZA RAZVOJ I MEĐUNARODNE ODNOSE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22621 INSTITUT ZA RAZVOJ I MEĐUNARODNE ODNOSE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22621 INSTITUT ZA RAZVOJ I MEĐUNARODNE ODNOSE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22621 INSTITUT ZA RAZVOJ I MEĐUNARODNE ODNOSE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22621 INSTITUT ZA RAZVOJ I MEĐUNARODNE ODNOSE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22621 INSTITUT ZA RAZVOJ I MEĐUNARODNE ODNOSE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22621 INSTITUT ZA RAZVOJ I MEĐUNARODNE ODNOSE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22621 INSTITUT ZA RAZVOJ I MEĐUNARODNE ODNOSE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22621 INSTITUT ZA RAZVOJ I MEĐUNARODNE ODNOSE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22621 INSTITUT ZA RAZVOJ I MEĐUNARODNE ODNOSE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22621 INSTITUT ZA RAZVOJ I MEĐUNARODNE ODNOSE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22621 INSTITUT ZA RAZVOJ I MEĐUNARODNE ODNOSE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22621 INSTITUT ZA RAZVOJ I MEĐUNARODNE ODNOSE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22621 INSTITUT ZA RAZVOJ I MEĐUNARODNE ODNOSE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22621 INSTITUT ZA RAZVOJ I MEĐUNARODNE ODNOSE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22621 INSTITUT ZA RAZVOJ I MEĐUNARODNE ODNOSE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22621 INSTITUT ZA RAZVOJ I MEĐUNARODNE ODNOSE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22621 INSTITUT ZA RAZVOJ I MEĐUNARODNE ODNOSE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22621 INSTITUT ZA RAZVOJ I MEĐUNARODNE ODNOSE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22621 INSTITUT ZA RAZVOJ I MEĐUNARODNE ODNOSE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22621 INSTITUT ZA RAZVOJ I MEĐUNARODNE ODNOSE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22621 INSTITUT ZA RAZVOJ I MEĐUNARODNE ODNOSE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22621 INSTITUT ZA RAZVOJ I MEĐUNARODNE ODNOSE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22621 INSTITUT ZA RAZVOJ I MEĐUNARODNE ODNOSE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405" t="s">
        <v>3883</v>
      </c>
      <c r="B2" s="405"/>
      <c r="C2" s="405"/>
      <c r="D2" s="405"/>
      <c r="E2" s="405"/>
      <c r="F2" s="405"/>
      <c r="G2" s="405"/>
      <c r="H2" s="40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405" t="s">
        <v>3909</v>
      </c>
      <c r="B4" s="405"/>
      <c r="C4" s="405"/>
      <c r="D4" s="405"/>
      <c r="E4" s="405"/>
      <c r="F4" s="405"/>
      <c r="G4" s="405"/>
      <c r="H4" s="40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405" t="s">
        <v>4809</v>
      </c>
      <c r="B6" s="405"/>
      <c r="C6" s="405"/>
      <c r="D6" s="405"/>
      <c r="E6" s="405"/>
      <c r="F6" s="405"/>
      <c r="G6" s="405"/>
      <c r="H6" s="40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6" t="s">
        <v>4778</v>
      </c>
      <c r="B8" s="407"/>
      <c r="C8" s="40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9">
        <v>1</v>
      </c>
      <c r="B9" s="410"/>
      <c r="C9" s="41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22621 INSTITUT ZA RAZVOJ I MEĐUNARODNE ODNOSE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22621 INSTITUT ZA RAZVOJ I MEĐUNARODNE ODNOSE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22621 INSTITUT ZA RAZVOJ I MEĐUNARODNE ODNOSE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22621 INSTITUT ZA RAZVOJ I MEĐUNARODNE ODNOSE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22621 INSTITUT ZA RAZVOJ I MEĐUNARODNE ODNOSE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22621 INSTITUT ZA RAZVOJ I MEĐUNARODNE ODNOSE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22621 INSTITUT ZA RAZVOJ I MEĐUNARODNE ODNOSE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22621 INSTITUT ZA RAZVOJ I MEĐUNARODNE ODNOSE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mpavicin</cp:lastModifiedBy>
  <cp:lastPrinted>2023-09-26T12:58:05Z</cp:lastPrinted>
  <dcterms:created xsi:type="dcterms:W3CDTF">2018-09-10T07:36:17Z</dcterms:created>
  <dcterms:modified xsi:type="dcterms:W3CDTF">2023-12-19T15:51:34Z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